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rna\Desktop\"/>
    </mc:Choice>
  </mc:AlternateContent>
  <bookViews>
    <workbookView xWindow="0" yWindow="0" windowWidth="12936" windowHeight="4308" tabRatio="868" activeTab="15"/>
  </bookViews>
  <sheets>
    <sheet name="TABLOİÇİNDE-1" sheetId="12" r:id="rId1"/>
    <sheet name="TABLO 1" sheetId="108" r:id="rId2"/>
    <sheet name="TABLO 2" sheetId="181" r:id="rId3"/>
    <sheet name="TABLO 3" sheetId="182" r:id="rId4"/>
    <sheet name="TABLO 4" sheetId="109" r:id="rId5"/>
    <sheet name="TABLO 5" sheetId="110" r:id="rId6"/>
    <sheet name="TABLO 6" sheetId="116" r:id="rId7"/>
    <sheet name="TABLO 7" sheetId="117" r:id="rId8"/>
    <sheet name="TABLO 8" sheetId="118" r:id="rId9"/>
    <sheet name="TABLO 9" sheetId="121" r:id="rId10"/>
    <sheet name="TABLO 10" sheetId="191" r:id="rId11"/>
    <sheet name="TABLO 11" sheetId="125" r:id="rId12"/>
    <sheet name="TABLO 12" sheetId="126" r:id="rId13"/>
    <sheet name="TABLO 13" sheetId="127" r:id="rId14"/>
    <sheet name="TABLO 14" sheetId="128" r:id="rId15"/>
    <sheet name="TABLO 15" sheetId="129" r:id="rId16"/>
    <sheet name="TABLO 16" sheetId="130" r:id="rId17"/>
    <sheet name="TABLO 17" sheetId="131" r:id="rId18"/>
    <sheet name="TABLO 18" sheetId="137" r:id="rId19"/>
    <sheet name="TABLO 19" sheetId="139" r:id="rId20"/>
    <sheet name="TABLO 20" sheetId="140" r:id="rId21"/>
    <sheet name="TABLO 21" sheetId="141" r:id="rId22"/>
    <sheet name="TABLO 22" sheetId="142" r:id="rId23"/>
    <sheet name="TABLO 23" sheetId="203" r:id="rId24"/>
    <sheet name="TABLO 24" sheetId="146" r:id="rId25"/>
    <sheet name="TABLO 25" sheetId="147" r:id="rId26"/>
    <sheet name="TABLO 26" sheetId="148" r:id="rId27"/>
    <sheet name="TABLO 27" sheetId="149" r:id="rId28"/>
    <sheet name="TABLO 28" sheetId="150" r:id="rId29"/>
    <sheet name="TABLO 29" sheetId="151" r:id="rId30"/>
    <sheet name="TABLO 30" sheetId="204" r:id="rId31"/>
    <sheet name="TABLO 31" sheetId="156" r:id="rId32"/>
    <sheet name="TABLO 32" sheetId="157" r:id="rId33"/>
    <sheet name="TABLO 33" sheetId="166" r:id="rId34"/>
  </sheets>
  <externalReferences>
    <externalReference r:id="rId35"/>
  </externalReferences>
  <definedNames>
    <definedName name="_Key1" localSheetId="15" hidden="1">'TABLO 15'!$E$8:$E$27</definedName>
    <definedName name="_Key1" localSheetId="28" hidden="1">'TABLO 28'!#REF!</definedName>
    <definedName name="_Order1" localSheetId="15" hidden="1">0</definedName>
    <definedName name="_Order1" localSheetId="28" hidden="1">0</definedName>
    <definedName name="_Sort" localSheetId="15" hidden="1">'TABLO 15'!$B$8:$H$27</definedName>
    <definedName name="_Sort" localSheetId="28" hidden="1">'TABLO 28'!#REF!</definedName>
    <definedName name="_xlnm.Criteria" localSheetId="30">#REF!</definedName>
    <definedName name="_xlnm.Criteria">#REF!</definedName>
    <definedName name="OLE_LINK1" localSheetId="7">'TABLO 7'!$L$22</definedName>
    <definedName name="S._SERBEST_BÖLGELERN__YILLIK_TCARET_HACM" localSheetId="30">#REF!</definedName>
    <definedName name="S._SERBEST_BÖLGELERN__YILLIK_TCARET_HACM">#REF!</definedName>
    <definedName name="_xlnm.Print_Area" localSheetId="1">'TABLO 1'!$A$1:$P$13</definedName>
    <definedName name="_xlnm.Print_Area" localSheetId="10">'TABLO 10'!$B$1:$F$48</definedName>
    <definedName name="_xlnm.Print_Area" localSheetId="11">'TABLO 11'!$A$1:$I$14</definedName>
    <definedName name="_xlnm.Print_Area" localSheetId="12">'TABLO 12'!$A$1:$R$29</definedName>
    <definedName name="_xlnm.Print_Area" localSheetId="13">'TABLO 13'!$A$1:$K$69</definedName>
    <definedName name="_xlnm.Print_Area" localSheetId="14">'TABLO 14'!$A$1:$K$31</definedName>
    <definedName name="_xlnm.Print_Area" localSheetId="15">'TABLO 15'!$A$1:$J$31</definedName>
    <definedName name="_xlnm.Print_Area" localSheetId="16">'TABLO 16'!$A$1:$G$27</definedName>
    <definedName name="_xlnm.Print_Area" localSheetId="17">'TABLO 17'!$A$1:$G$27</definedName>
    <definedName name="_xlnm.Print_Area" localSheetId="18">'TABLO 18'!$A$1:$T$36</definedName>
    <definedName name="_xlnm.Print_Area" localSheetId="19">'TABLO 19'!$A$1:$K$27</definedName>
    <definedName name="_xlnm.Print_Area" localSheetId="2">'TABLO 2'!$A$1:$M$69</definedName>
    <definedName name="_xlnm.Print_Area" localSheetId="20">'TABLO 20'!$A$1:$N$23</definedName>
    <definedName name="_xlnm.Print_Area" localSheetId="21">'TABLO 21'!$A$1:$J$9</definedName>
    <definedName name="_xlnm.Print_Area" localSheetId="22">'TABLO 22'!$A$1:$J$16</definedName>
    <definedName name="_xlnm.Print_Area" localSheetId="23">'TABLO 23'!$B$1:$F$91</definedName>
    <definedName name="_xlnm.Print_Area" localSheetId="24">'TABLO 24'!$A$1:$F$13</definedName>
    <definedName name="_xlnm.Print_Area" localSheetId="25">'TABLO 25'!$A$1:$R$29</definedName>
    <definedName name="_xlnm.Print_Area" localSheetId="26">'TABLO 26'!$A$1:$K$69</definedName>
    <definedName name="_xlnm.Print_Area" localSheetId="27">'TABLO 27'!$A$1:$K$31</definedName>
    <definedName name="_xlnm.Print_Area" localSheetId="28">'TABLO 28'!$A$1:$I$28</definedName>
    <definedName name="_xlnm.Print_Area" localSheetId="29">'TABLO 29'!$A$1:$G$27</definedName>
    <definedName name="_xlnm.Print_Area" localSheetId="3">'TABLO 3'!$A$1:$M$69</definedName>
    <definedName name="_xlnm.Print_Area" localSheetId="30">'TABLO 30'!$A$1:$G$27</definedName>
    <definedName name="_xlnm.Print_Area" localSheetId="31">'TABLO 31'!$A$1:$K$15</definedName>
    <definedName name="_xlnm.Print_Area" localSheetId="32">'TABLO 32'!$A$1:$K$40</definedName>
    <definedName name="_xlnm.Print_Area" localSheetId="33">'TABLO 33'!$A$1:$H$30</definedName>
    <definedName name="_xlnm.Print_Area" localSheetId="4">'TABLO 4'!$A$1:$M$70</definedName>
    <definedName name="_xlnm.Print_Area" localSheetId="5">'TABLO 5'!$A$1:$AB$34</definedName>
    <definedName name="_xlnm.Print_Area" localSheetId="6">'TABLO 6'!$A$1:$T$28</definedName>
    <definedName name="_xlnm.Print_Area" localSheetId="7">'TABLO 7'!$B$1:$L$27</definedName>
    <definedName name="_xlnm.Print_Area" localSheetId="8">'TABLO 8'!$A$1:$J$9</definedName>
    <definedName name="_xlnm.Print_Area" localSheetId="9">'TABLO 9'!$A$1:$J$13</definedName>
    <definedName name="_xlnm.Print_Area">#REF!</definedName>
    <definedName name="_xlnm.Print_Titles" localSheetId="0">'TABLOİÇİNDE-1'!$1:$1</definedName>
  </definedNames>
  <calcPr calcId="162913"/>
</workbook>
</file>

<file path=xl/calcChain.xml><?xml version="1.0" encoding="utf-8"?>
<calcChain xmlns="http://schemas.openxmlformats.org/spreadsheetml/2006/main">
  <c r="M11" i="166" l="1"/>
  <c r="L11" i="166"/>
  <c r="J11" i="166"/>
  <c r="H11" i="166"/>
  <c r="G11" i="166"/>
  <c r="F11" i="166"/>
  <c r="E11" i="166"/>
  <c r="C11" i="166"/>
  <c r="M10" i="166"/>
  <c r="L10" i="166"/>
  <c r="J10" i="166"/>
  <c r="H10" i="166"/>
  <c r="G10" i="166"/>
  <c r="F10" i="166"/>
  <c r="E10" i="166"/>
  <c r="C10" i="166"/>
  <c r="M9" i="166"/>
  <c r="L9" i="166"/>
  <c r="J9" i="166"/>
  <c r="H9" i="166"/>
  <c r="G9" i="166"/>
  <c r="F9" i="166"/>
  <c r="E9" i="166"/>
  <c r="C9" i="166"/>
  <c r="M8" i="166"/>
  <c r="L8" i="166"/>
  <c r="J8" i="166"/>
  <c r="H8" i="166"/>
  <c r="G8" i="166"/>
  <c r="F8" i="166"/>
  <c r="E8" i="166"/>
  <c r="C8" i="166"/>
  <c r="M7" i="166"/>
  <c r="L7" i="166"/>
  <c r="J7" i="166"/>
  <c r="H7" i="166"/>
  <c r="G7" i="166"/>
  <c r="F7" i="166"/>
  <c r="E7" i="166"/>
  <c r="C7" i="166"/>
  <c r="M6" i="166"/>
  <c r="L6" i="166"/>
  <c r="J6" i="166"/>
  <c r="H6" i="166"/>
  <c r="G6" i="166"/>
  <c r="F6" i="166"/>
  <c r="E6" i="166"/>
  <c r="C6" i="166"/>
  <c r="M5" i="166"/>
  <c r="H5" i="166"/>
  <c r="G5" i="166"/>
  <c r="F5" i="166"/>
  <c r="E26" i="204" l="1"/>
  <c r="D26" i="204"/>
  <c r="C25" i="204"/>
  <c r="B25" i="204"/>
  <c r="D25" i="204" s="1"/>
  <c r="E24" i="204"/>
  <c r="D24" i="204"/>
  <c r="E23" i="204"/>
  <c r="D23" i="204"/>
  <c r="E22" i="204"/>
  <c r="D22" i="204"/>
  <c r="E21" i="204"/>
  <c r="D21" i="204"/>
  <c r="E20" i="204"/>
  <c r="D20" i="204"/>
  <c r="E19" i="204"/>
  <c r="D19" i="204"/>
  <c r="E18" i="204"/>
  <c r="D18" i="204"/>
  <c r="E17" i="204"/>
  <c r="D17" i="204"/>
  <c r="E16" i="204"/>
  <c r="D16" i="204"/>
  <c r="E15" i="204"/>
  <c r="D15" i="204"/>
  <c r="E14" i="204"/>
  <c r="D14" i="204"/>
  <c r="E13" i="204"/>
  <c r="D13" i="204"/>
  <c r="E12" i="204"/>
  <c r="D12" i="204"/>
  <c r="E11" i="204"/>
  <c r="D11" i="204"/>
  <c r="E10" i="204"/>
  <c r="D10" i="204"/>
  <c r="E9" i="204"/>
  <c r="D9" i="204"/>
  <c r="E8" i="204"/>
  <c r="D8" i="204"/>
  <c r="E7" i="204"/>
  <c r="D7" i="204"/>
  <c r="E6" i="204"/>
  <c r="D6" i="204"/>
  <c r="E5" i="204"/>
  <c r="D5" i="204"/>
  <c r="E25" i="204" l="1"/>
  <c r="I29" i="149" l="1"/>
  <c r="I5" i="149"/>
  <c r="H66" i="148"/>
  <c r="C66" i="148"/>
  <c r="B66" i="148"/>
  <c r="H53" i="148"/>
  <c r="B53" i="148"/>
  <c r="C48" i="148"/>
  <c r="H48" i="148"/>
  <c r="D40" i="148"/>
  <c r="H40" i="148"/>
  <c r="E40" i="148"/>
  <c r="C40" i="148"/>
  <c r="B40" i="148"/>
  <c r="H34" i="148"/>
  <c r="I5" i="148"/>
  <c r="I23" i="148"/>
  <c r="C34" i="148"/>
  <c r="H28" i="149" l="1"/>
  <c r="C53" i="148"/>
  <c r="I9" i="148"/>
  <c r="I32" i="148"/>
  <c r="I28" i="148"/>
  <c r="I24" i="148"/>
  <c r="I20" i="148"/>
  <c r="I15" i="148"/>
  <c r="I11" i="148"/>
  <c r="I31" i="148"/>
  <c r="I27" i="148"/>
  <c r="I19" i="148"/>
  <c r="I14" i="148"/>
  <c r="I10" i="148"/>
  <c r="G40" i="148"/>
  <c r="B48" i="148"/>
  <c r="F40" i="148"/>
  <c r="B34" i="148"/>
  <c r="I7" i="148"/>
  <c r="I30" i="148"/>
  <c r="I26" i="148"/>
  <c r="I22" i="148"/>
  <c r="I17" i="148"/>
  <c r="I13" i="148"/>
  <c r="I33" i="148"/>
  <c r="I29" i="148"/>
  <c r="I25" i="148"/>
  <c r="I21" i="148"/>
  <c r="I16" i="148"/>
  <c r="I12" i="148"/>
  <c r="I8" i="148"/>
  <c r="I18" i="148"/>
  <c r="H6" i="148"/>
  <c r="I27" i="149"/>
  <c r="I26" i="149"/>
  <c r="I25" i="149"/>
  <c r="I24" i="149"/>
  <c r="I23" i="149"/>
  <c r="I22" i="149"/>
  <c r="I21" i="149"/>
  <c r="I20" i="149"/>
  <c r="I19" i="149"/>
  <c r="I18" i="149"/>
  <c r="I17" i="149"/>
  <c r="I16" i="149"/>
  <c r="I15" i="149"/>
  <c r="I14" i="149"/>
  <c r="I13" i="149"/>
  <c r="I12" i="149"/>
  <c r="I11" i="149"/>
  <c r="I10" i="149"/>
  <c r="I9" i="149"/>
  <c r="I8" i="149"/>
  <c r="I7" i="149"/>
  <c r="I6" i="149"/>
  <c r="I6" i="146"/>
  <c r="I7" i="146"/>
  <c r="I8" i="146"/>
  <c r="I9" i="146"/>
  <c r="I10" i="146"/>
  <c r="I11" i="146"/>
  <c r="I12" i="146"/>
  <c r="I13" i="146"/>
  <c r="I5" i="146"/>
  <c r="I4" i="146"/>
  <c r="P29" i="147"/>
  <c r="P28" i="147"/>
  <c r="P27" i="147"/>
  <c r="P26" i="147"/>
  <c r="P25" i="147"/>
  <c r="P24" i="147"/>
  <c r="P23" i="147"/>
  <c r="P22" i="147"/>
  <c r="P20" i="147"/>
  <c r="P19" i="147"/>
  <c r="P18" i="147"/>
  <c r="P17" i="147"/>
  <c r="P16" i="147"/>
  <c r="P15" i="147"/>
  <c r="P14" i="147"/>
  <c r="P13" i="147"/>
  <c r="P12" i="147"/>
  <c r="P11" i="147"/>
  <c r="P10" i="147"/>
  <c r="P9" i="147"/>
  <c r="P8" i="147"/>
  <c r="P7" i="147"/>
  <c r="P6" i="147"/>
  <c r="P5" i="147"/>
  <c r="O6" i="147"/>
  <c r="O5" i="147"/>
  <c r="O29" i="147"/>
  <c r="O28" i="147"/>
  <c r="O27" i="147"/>
  <c r="O26" i="147"/>
  <c r="O25" i="147"/>
  <c r="O24" i="147"/>
  <c r="O23" i="147"/>
  <c r="O22" i="147"/>
  <c r="O20" i="147"/>
  <c r="O19" i="147"/>
  <c r="O18" i="147"/>
  <c r="O17" i="147"/>
  <c r="O16" i="147"/>
  <c r="O15" i="147"/>
  <c r="O14" i="147"/>
  <c r="O13" i="147"/>
  <c r="O12" i="147"/>
  <c r="O11" i="147"/>
  <c r="O10" i="147"/>
  <c r="O9" i="147"/>
  <c r="O8" i="147"/>
  <c r="O7" i="147"/>
  <c r="B14" i="156"/>
  <c r="H10" i="156"/>
  <c r="H11" i="156"/>
  <c r="H14" i="156"/>
  <c r="H9" i="156"/>
  <c r="H7" i="156"/>
  <c r="H13" i="156" s="1"/>
  <c r="H8" i="156"/>
  <c r="I6" i="156"/>
  <c r="I5" i="156"/>
  <c r="B9" i="156"/>
  <c r="H12" i="156" l="1"/>
  <c r="D88" i="203" l="1"/>
  <c r="E88" i="203"/>
  <c r="F88" i="203"/>
  <c r="G88" i="203"/>
  <c r="H88" i="203"/>
  <c r="I88" i="203"/>
  <c r="C88" i="203"/>
  <c r="H15" i="142"/>
  <c r="H9" i="141"/>
  <c r="K17" i="140"/>
  <c r="K18" i="140"/>
  <c r="K21" i="140" s="1"/>
  <c r="K20" i="140"/>
  <c r="K12" i="140"/>
  <c r="K13" i="140"/>
  <c r="K14" i="140"/>
  <c r="K15" i="140"/>
  <c r="K16" i="140"/>
  <c r="K7" i="140"/>
  <c r="K8" i="140"/>
  <c r="K9" i="140"/>
  <c r="L11" i="140"/>
  <c r="L10" i="140"/>
  <c r="L6" i="140"/>
  <c r="L5" i="140"/>
  <c r="C24" i="139"/>
  <c r="I24" i="139"/>
  <c r="I26" i="139" s="1"/>
  <c r="L28" i="137"/>
  <c r="M27" i="137"/>
  <c r="M26" i="137"/>
  <c r="M25" i="137"/>
  <c r="M24" i="137"/>
  <c r="M23" i="137"/>
  <c r="M22" i="137"/>
  <c r="M21" i="137"/>
  <c r="M20" i="137"/>
  <c r="M19" i="137"/>
  <c r="M18" i="137"/>
  <c r="M17" i="137"/>
  <c r="M16" i="137"/>
  <c r="M15" i="137"/>
  <c r="M14" i="137"/>
  <c r="M13" i="137"/>
  <c r="M12" i="137"/>
  <c r="M11" i="137"/>
  <c r="M10" i="137"/>
  <c r="M9" i="137"/>
  <c r="M8" i="137"/>
  <c r="M7" i="137"/>
  <c r="M6" i="137"/>
  <c r="M5" i="137"/>
  <c r="D5" i="130"/>
  <c r="P29" i="126"/>
  <c r="P28" i="126"/>
  <c r="P27" i="126"/>
  <c r="P26" i="126"/>
  <c r="P25" i="126"/>
  <c r="P24" i="126"/>
  <c r="P23" i="126"/>
  <c r="P22" i="126"/>
  <c r="P20" i="126"/>
  <c r="P19" i="126"/>
  <c r="P18" i="126"/>
  <c r="P17" i="126"/>
  <c r="P16" i="126"/>
  <c r="P15" i="126"/>
  <c r="P14" i="126"/>
  <c r="P13" i="126"/>
  <c r="P12" i="126"/>
  <c r="P11" i="126"/>
  <c r="P10" i="126"/>
  <c r="P9" i="126"/>
  <c r="P8" i="126"/>
  <c r="P7" i="126"/>
  <c r="P6" i="126"/>
  <c r="P5" i="126"/>
  <c r="I69" i="127"/>
  <c r="I68" i="127"/>
  <c r="I67" i="127"/>
  <c r="I66" i="127"/>
  <c r="I65" i="127"/>
  <c r="I64" i="127"/>
  <c r="I63" i="127"/>
  <c r="I62" i="127"/>
  <c r="I61" i="127"/>
  <c r="I60" i="127"/>
  <c r="I59" i="127"/>
  <c r="I58" i="127"/>
  <c r="I57" i="127"/>
  <c r="I56" i="127"/>
  <c r="I55" i="127"/>
  <c r="I54" i="127"/>
  <c r="I53" i="127"/>
  <c r="I52" i="127"/>
  <c r="I51" i="127"/>
  <c r="I50" i="127"/>
  <c r="I49" i="127"/>
  <c r="I48" i="127"/>
  <c r="I47" i="127"/>
  <c r="I46" i="127"/>
  <c r="I45" i="127"/>
  <c r="I44" i="127"/>
  <c r="I43" i="127"/>
  <c r="I42" i="127"/>
  <c r="I41" i="127"/>
  <c r="I40" i="127"/>
  <c r="I39" i="127"/>
  <c r="I38" i="127"/>
  <c r="I37" i="127"/>
  <c r="I36" i="127"/>
  <c r="I35" i="127"/>
  <c r="I34" i="127"/>
  <c r="I33" i="127"/>
  <c r="I32" i="127"/>
  <c r="I31" i="127"/>
  <c r="I30" i="127"/>
  <c r="I29" i="127"/>
  <c r="I28" i="127"/>
  <c r="I27" i="127"/>
  <c r="I26" i="127"/>
  <c r="I25" i="127"/>
  <c r="I24" i="127"/>
  <c r="I23" i="127"/>
  <c r="I22" i="127"/>
  <c r="I21" i="127"/>
  <c r="I20" i="127"/>
  <c r="I19" i="127"/>
  <c r="I18" i="127"/>
  <c r="I17" i="127"/>
  <c r="I16" i="127"/>
  <c r="I15" i="127"/>
  <c r="I14" i="127"/>
  <c r="I13" i="127"/>
  <c r="I12" i="127"/>
  <c r="I11" i="127"/>
  <c r="I10" i="127"/>
  <c r="I9" i="127"/>
  <c r="I8" i="127"/>
  <c r="I7" i="127"/>
  <c r="I6" i="127"/>
  <c r="I5" i="127"/>
  <c r="I29" i="128"/>
  <c r="X31" i="110"/>
  <c r="X30" i="110"/>
  <c r="X29" i="110"/>
  <c r="X28" i="110"/>
  <c r="X27" i="110"/>
  <c r="X26" i="110"/>
  <c r="X25" i="110"/>
  <c r="X24" i="110"/>
  <c r="X23" i="110"/>
  <c r="X22" i="110"/>
  <c r="X21" i="110"/>
  <c r="X20" i="110"/>
  <c r="X19" i="110"/>
  <c r="X17" i="110"/>
  <c r="X16" i="110"/>
  <c r="X15" i="110"/>
  <c r="X14" i="110"/>
  <c r="X13" i="110"/>
  <c r="X12" i="110"/>
  <c r="X11" i="110"/>
  <c r="X10" i="110"/>
  <c r="X9" i="110"/>
  <c r="X8" i="110"/>
  <c r="X7" i="110"/>
  <c r="X6" i="110"/>
  <c r="V19" i="110"/>
  <c r="V20" i="110" s="1"/>
  <c r="V21" i="110" s="1"/>
  <c r="V22" i="110" s="1"/>
  <c r="V23" i="110" s="1"/>
  <c r="V24" i="110" s="1"/>
  <c r="V25" i="110" s="1"/>
  <c r="V26" i="110" s="1"/>
  <c r="V27" i="110" s="1"/>
  <c r="V28" i="110" s="1"/>
  <c r="V29" i="110" s="1"/>
  <c r="V30" i="110" s="1"/>
  <c r="V32" i="110" s="1"/>
  <c r="K19" i="140" l="1"/>
  <c r="K22" i="140"/>
  <c r="K23" i="140"/>
  <c r="H27" i="128" l="1"/>
  <c r="I27" i="128" s="1"/>
  <c r="G27" i="128"/>
  <c r="F27" i="128"/>
  <c r="E27" i="128"/>
  <c r="D27" i="128"/>
  <c r="C27" i="128"/>
  <c r="B27" i="128"/>
  <c r="H26" i="128"/>
  <c r="G26" i="128"/>
  <c r="F26" i="128"/>
  <c r="E26" i="128"/>
  <c r="D26" i="128"/>
  <c r="C26" i="128"/>
  <c r="B26" i="128"/>
  <c r="H25" i="128"/>
  <c r="I25" i="128" s="1"/>
  <c r="G25" i="128"/>
  <c r="F25" i="128"/>
  <c r="E25" i="128"/>
  <c r="D25" i="128"/>
  <c r="C25" i="128"/>
  <c r="B25" i="128"/>
  <c r="H24" i="128"/>
  <c r="G24" i="128"/>
  <c r="F24" i="128"/>
  <c r="E24" i="128"/>
  <c r="D24" i="128"/>
  <c r="C24" i="128"/>
  <c r="B24" i="128"/>
  <c r="H23" i="128"/>
  <c r="I23" i="128" s="1"/>
  <c r="G23" i="128"/>
  <c r="F23" i="128"/>
  <c r="E23" i="128"/>
  <c r="D23" i="128"/>
  <c r="C23" i="128"/>
  <c r="B23" i="128"/>
  <c r="H22" i="128"/>
  <c r="G22" i="128"/>
  <c r="F22" i="128"/>
  <c r="E22" i="128"/>
  <c r="D22" i="128"/>
  <c r="C22" i="128"/>
  <c r="B22" i="128"/>
  <c r="H21" i="128"/>
  <c r="I21" i="128" s="1"/>
  <c r="G21" i="128"/>
  <c r="F21" i="128"/>
  <c r="E21" i="128"/>
  <c r="D21" i="128"/>
  <c r="C21" i="128"/>
  <c r="B21" i="128"/>
  <c r="H20" i="128"/>
  <c r="G20" i="128"/>
  <c r="F20" i="128"/>
  <c r="E20" i="128"/>
  <c r="D20" i="128"/>
  <c r="C20" i="128"/>
  <c r="B20" i="128"/>
  <c r="H19" i="128"/>
  <c r="I19" i="128" s="1"/>
  <c r="G19" i="128"/>
  <c r="F19" i="128"/>
  <c r="E19" i="128"/>
  <c r="D19" i="128"/>
  <c r="C19" i="128"/>
  <c r="B19" i="128"/>
  <c r="H18" i="128"/>
  <c r="G18" i="128"/>
  <c r="F18" i="128"/>
  <c r="E18" i="128"/>
  <c r="D18" i="128"/>
  <c r="C18" i="128"/>
  <c r="B18" i="128"/>
  <c r="H17" i="128"/>
  <c r="I17" i="128" s="1"/>
  <c r="G17" i="128"/>
  <c r="F17" i="128"/>
  <c r="E17" i="128"/>
  <c r="D17" i="128"/>
  <c r="C17" i="128"/>
  <c r="B17" i="128"/>
  <c r="H16" i="128"/>
  <c r="G16" i="128"/>
  <c r="F16" i="128"/>
  <c r="E16" i="128"/>
  <c r="D16" i="128"/>
  <c r="C16" i="128"/>
  <c r="B16" i="128"/>
  <c r="H15" i="128"/>
  <c r="I15" i="128" s="1"/>
  <c r="G15" i="128"/>
  <c r="F15" i="128"/>
  <c r="E15" i="128"/>
  <c r="D15" i="128"/>
  <c r="C15" i="128"/>
  <c r="B15" i="128"/>
  <c r="H14" i="128"/>
  <c r="G14" i="128"/>
  <c r="F14" i="128"/>
  <c r="E14" i="128"/>
  <c r="D14" i="128"/>
  <c r="C14" i="128"/>
  <c r="B14" i="128"/>
  <c r="H13" i="128"/>
  <c r="I13" i="128" s="1"/>
  <c r="G13" i="128"/>
  <c r="F13" i="128"/>
  <c r="E13" i="128"/>
  <c r="D13" i="128"/>
  <c r="C13" i="128"/>
  <c r="B13" i="128"/>
  <c r="H12" i="128"/>
  <c r="G12" i="128"/>
  <c r="F12" i="128"/>
  <c r="E12" i="128"/>
  <c r="D12" i="128"/>
  <c r="C12" i="128"/>
  <c r="B12" i="128"/>
  <c r="H11" i="128"/>
  <c r="I11" i="128" s="1"/>
  <c r="G11" i="128"/>
  <c r="F11" i="128"/>
  <c r="E11" i="128"/>
  <c r="D11" i="128"/>
  <c r="C11" i="128"/>
  <c r="B11" i="128"/>
  <c r="H10" i="128"/>
  <c r="G10" i="128"/>
  <c r="F10" i="128"/>
  <c r="E10" i="128"/>
  <c r="E7" i="128" s="1"/>
  <c r="D10" i="128"/>
  <c r="C10" i="128"/>
  <c r="B10" i="128"/>
  <c r="H9" i="128"/>
  <c r="I9" i="128" s="1"/>
  <c r="G9" i="128"/>
  <c r="F9" i="128"/>
  <c r="E9" i="128"/>
  <c r="D9" i="128"/>
  <c r="C9" i="128"/>
  <c r="B9" i="128"/>
  <c r="H8" i="128"/>
  <c r="G8" i="128"/>
  <c r="G7" i="128" s="1"/>
  <c r="F8" i="128"/>
  <c r="E8" i="128"/>
  <c r="D8" i="128"/>
  <c r="C8" i="128"/>
  <c r="B8" i="128"/>
  <c r="B6" i="128"/>
  <c r="C6" i="128"/>
  <c r="D6" i="128"/>
  <c r="E6" i="128"/>
  <c r="F6" i="128"/>
  <c r="G6" i="128"/>
  <c r="H6" i="128"/>
  <c r="I6" i="128" s="1"/>
  <c r="H5" i="128"/>
  <c r="G5" i="128"/>
  <c r="F5" i="128"/>
  <c r="E5" i="128"/>
  <c r="D5" i="128"/>
  <c r="C5" i="128"/>
  <c r="B5" i="128"/>
  <c r="C7" i="128"/>
  <c r="H7" i="128" l="1"/>
  <c r="I7" i="128" s="1"/>
  <c r="I5" i="128"/>
  <c r="B7" i="128"/>
  <c r="F7" i="128"/>
  <c r="I10" i="128"/>
  <c r="I14" i="128"/>
  <c r="I18" i="128"/>
  <c r="I22" i="128"/>
  <c r="I26" i="128"/>
  <c r="D7" i="128"/>
  <c r="I8" i="128"/>
  <c r="I12" i="128"/>
  <c r="I16" i="128"/>
  <c r="I20" i="128"/>
  <c r="I24" i="128"/>
  <c r="H28" i="128"/>
  <c r="H34" i="127"/>
  <c r="I6" i="125"/>
  <c r="O5" i="126"/>
  <c r="O29" i="126"/>
  <c r="O28" i="126"/>
  <c r="O27" i="126"/>
  <c r="O26" i="126"/>
  <c r="O25" i="126"/>
  <c r="O24" i="126"/>
  <c r="O23" i="126"/>
  <c r="O22" i="126"/>
  <c r="O20" i="126"/>
  <c r="O19" i="126"/>
  <c r="O18" i="126"/>
  <c r="O17" i="126"/>
  <c r="O16" i="126"/>
  <c r="O15" i="126"/>
  <c r="O14" i="126"/>
  <c r="O13" i="126"/>
  <c r="O12" i="126"/>
  <c r="O11" i="126"/>
  <c r="O10" i="126"/>
  <c r="O9" i="126"/>
  <c r="O8" i="126"/>
  <c r="O7" i="126"/>
  <c r="O6" i="126"/>
  <c r="I87" i="191"/>
  <c r="H87" i="191"/>
  <c r="G87" i="191"/>
  <c r="F87" i="191"/>
  <c r="E87" i="191"/>
  <c r="D87" i="191"/>
  <c r="C87" i="191"/>
  <c r="H13" i="121"/>
  <c r="M26" i="116"/>
  <c r="M25" i="116"/>
  <c r="M24" i="116"/>
  <c r="M23" i="116"/>
  <c r="M22" i="116"/>
  <c r="M21" i="116"/>
  <c r="M20" i="116"/>
  <c r="M19" i="116"/>
  <c r="M18" i="116"/>
  <c r="M17" i="116"/>
  <c r="M16" i="116"/>
  <c r="M15" i="116"/>
  <c r="M14" i="116"/>
  <c r="M13" i="116"/>
  <c r="M12" i="116"/>
  <c r="M11" i="116"/>
  <c r="M10" i="116"/>
  <c r="M9" i="116"/>
  <c r="M8" i="116"/>
  <c r="M7" i="116"/>
  <c r="M6" i="116"/>
  <c r="M5" i="116"/>
  <c r="L27" i="116"/>
  <c r="M27" i="116" s="1"/>
  <c r="J24" i="117"/>
  <c r="J26" i="117" s="1"/>
  <c r="H9" i="118"/>
  <c r="E6" i="127" l="1"/>
  <c r="B6" i="127"/>
  <c r="H6" i="127"/>
  <c r="I5" i="125"/>
  <c r="I13" i="125"/>
  <c r="I7" i="125"/>
  <c r="I14" i="125"/>
  <c r="I11" i="125"/>
  <c r="I9" i="125"/>
  <c r="I12" i="125"/>
  <c r="I8" i="125"/>
  <c r="I10" i="125"/>
  <c r="AB6" i="110" l="1"/>
  <c r="AB7" i="110"/>
  <c r="AB8" i="110"/>
  <c r="AB9" i="110"/>
  <c r="AB10" i="110"/>
  <c r="AB11" i="110"/>
  <c r="AB12" i="110"/>
  <c r="AB13" i="110"/>
  <c r="AB14" i="110"/>
  <c r="AB15" i="110"/>
  <c r="AB16" i="110"/>
  <c r="AB17" i="110"/>
  <c r="AA19" i="110"/>
  <c r="AA20" i="110" s="1"/>
  <c r="AA21" i="110" s="1"/>
  <c r="AA22" i="110" s="1"/>
  <c r="AA23" i="110" s="1"/>
  <c r="AA24" i="110" s="1"/>
  <c r="AA25" i="110" s="1"/>
  <c r="AA26" i="110" s="1"/>
  <c r="AA27" i="110" s="1"/>
  <c r="AA28" i="110" s="1"/>
  <c r="AA29" i="110" s="1"/>
  <c r="AA30" i="110" s="1"/>
  <c r="AA32" i="110" s="1"/>
  <c r="Z19" i="110"/>
  <c r="AB31" i="110"/>
  <c r="AB19" i="110" l="1"/>
  <c r="Z20" i="110"/>
  <c r="L30" i="109"/>
  <c r="H30" i="109"/>
  <c r="K30" i="109" s="1"/>
  <c r="G30" i="109"/>
  <c r="F30" i="109"/>
  <c r="D30" i="109"/>
  <c r="C30" i="109"/>
  <c r="L29" i="109"/>
  <c r="M29" i="109" s="1"/>
  <c r="H29" i="109"/>
  <c r="K29" i="109" s="1"/>
  <c r="G29" i="109"/>
  <c r="F29" i="109"/>
  <c r="D29" i="109"/>
  <c r="C29" i="109"/>
  <c r="L28" i="109"/>
  <c r="H28" i="109"/>
  <c r="G28" i="109"/>
  <c r="F28" i="109"/>
  <c r="D28" i="109"/>
  <c r="C28" i="109"/>
  <c r="L27" i="109"/>
  <c r="M27" i="109" s="1"/>
  <c r="K27" i="109"/>
  <c r="H27" i="109"/>
  <c r="G27" i="109"/>
  <c r="F27" i="109"/>
  <c r="D27" i="109"/>
  <c r="C27" i="109"/>
  <c r="L26" i="109"/>
  <c r="H26" i="109"/>
  <c r="G26" i="109"/>
  <c r="F26" i="109"/>
  <c r="D26" i="109"/>
  <c r="C26" i="109"/>
  <c r="L25" i="109"/>
  <c r="H25" i="109"/>
  <c r="K25" i="109" s="1"/>
  <c r="G25" i="109"/>
  <c r="F25" i="109"/>
  <c r="D25" i="109"/>
  <c r="C25" i="109"/>
  <c r="L24" i="109"/>
  <c r="K24" i="109"/>
  <c r="H24" i="109"/>
  <c r="J24" i="109" s="1"/>
  <c r="G24" i="109"/>
  <c r="F24" i="109"/>
  <c r="D24" i="109"/>
  <c r="C24" i="109"/>
  <c r="L23" i="109"/>
  <c r="H23" i="109"/>
  <c r="K23" i="109" s="1"/>
  <c r="G23" i="109"/>
  <c r="F23" i="109"/>
  <c r="D23" i="109"/>
  <c r="C23" i="109"/>
  <c r="L22" i="109"/>
  <c r="H22" i="109"/>
  <c r="G22" i="109"/>
  <c r="F22" i="109"/>
  <c r="D22" i="109"/>
  <c r="C22" i="109"/>
  <c r="L21" i="109"/>
  <c r="H21" i="109"/>
  <c r="J21" i="109" s="1"/>
  <c r="G21" i="109"/>
  <c r="F21" i="109"/>
  <c r="D21" i="109"/>
  <c r="C21" i="109"/>
  <c r="L20" i="109"/>
  <c r="H20" i="109"/>
  <c r="K20" i="109" s="1"/>
  <c r="G20" i="109"/>
  <c r="F20" i="109"/>
  <c r="D20" i="109"/>
  <c r="C20" i="109"/>
  <c r="L19" i="109"/>
  <c r="H19" i="109"/>
  <c r="K19" i="109" s="1"/>
  <c r="G19" i="109"/>
  <c r="F19" i="109"/>
  <c r="D19" i="109"/>
  <c r="C19" i="109"/>
  <c r="L17" i="109"/>
  <c r="M17" i="109" s="1"/>
  <c r="H17" i="109"/>
  <c r="I17" i="109" s="1"/>
  <c r="G17" i="109"/>
  <c r="F17" i="109"/>
  <c r="D17" i="109"/>
  <c r="C17" i="109"/>
  <c r="L16" i="109"/>
  <c r="M16" i="109" s="1"/>
  <c r="H16" i="109"/>
  <c r="J16" i="109" s="1"/>
  <c r="G16" i="109"/>
  <c r="F16" i="109"/>
  <c r="D16" i="109"/>
  <c r="C16" i="109"/>
  <c r="L15" i="109"/>
  <c r="M15" i="109" s="1"/>
  <c r="H15" i="109"/>
  <c r="I15" i="109" s="1"/>
  <c r="G15" i="109"/>
  <c r="F15" i="109"/>
  <c r="D15" i="109"/>
  <c r="C15" i="109"/>
  <c r="L14" i="109"/>
  <c r="M14" i="109" s="1"/>
  <c r="H14" i="109"/>
  <c r="K14" i="109" s="1"/>
  <c r="G14" i="109"/>
  <c r="F14" i="109"/>
  <c r="D14" i="109"/>
  <c r="C14" i="109"/>
  <c r="L13" i="109"/>
  <c r="M13" i="109" s="1"/>
  <c r="H13" i="109"/>
  <c r="I13" i="109" s="1"/>
  <c r="G13" i="109"/>
  <c r="F13" i="109"/>
  <c r="D13" i="109"/>
  <c r="C13" i="109"/>
  <c r="L12" i="109"/>
  <c r="M12" i="109" s="1"/>
  <c r="H12" i="109"/>
  <c r="K12" i="109" s="1"/>
  <c r="G12" i="109"/>
  <c r="F12" i="109"/>
  <c r="D12" i="109"/>
  <c r="C12" i="109"/>
  <c r="L11" i="109"/>
  <c r="M11" i="109" s="1"/>
  <c r="H11" i="109"/>
  <c r="I11" i="109" s="1"/>
  <c r="G11" i="109"/>
  <c r="F11" i="109"/>
  <c r="D11" i="109"/>
  <c r="C11" i="109"/>
  <c r="L10" i="109"/>
  <c r="M10" i="109" s="1"/>
  <c r="H10" i="109"/>
  <c r="K10" i="109" s="1"/>
  <c r="G10" i="109"/>
  <c r="F10" i="109"/>
  <c r="D10" i="109"/>
  <c r="C10" i="109"/>
  <c r="L9" i="109"/>
  <c r="M9" i="109" s="1"/>
  <c r="H9" i="109"/>
  <c r="K9" i="109" s="1"/>
  <c r="G9" i="109"/>
  <c r="F9" i="109"/>
  <c r="D9" i="109"/>
  <c r="C9" i="109"/>
  <c r="L8" i="109"/>
  <c r="M8" i="109" s="1"/>
  <c r="H8" i="109"/>
  <c r="K8" i="109" s="1"/>
  <c r="G8" i="109"/>
  <c r="F8" i="109"/>
  <c r="D8" i="109"/>
  <c r="C8" i="109"/>
  <c r="L7" i="109"/>
  <c r="M7" i="109" s="1"/>
  <c r="H7" i="109"/>
  <c r="I7" i="109" s="1"/>
  <c r="G7" i="109"/>
  <c r="F7" i="109"/>
  <c r="D7" i="109"/>
  <c r="C7" i="109"/>
  <c r="L6" i="109"/>
  <c r="M6" i="109" s="1"/>
  <c r="H6" i="109"/>
  <c r="K6" i="109" s="1"/>
  <c r="G6" i="109"/>
  <c r="F6" i="109"/>
  <c r="D6" i="109"/>
  <c r="C6" i="109"/>
  <c r="L42" i="182"/>
  <c r="H42" i="182"/>
  <c r="K42" i="182" s="1"/>
  <c r="G42" i="182"/>
  <c r="F42" i="182"/>
  <c r="D42" i="182"/>
  <c r="C42" i="182"/>
  <c r="L41" i="182"/>
  <c r="H41" i="182"/>
  <c r="K41" i="182" s="1"/>
  <c r="G41" i="182"/>
  <c r="F41" i="182"/>
  <c r="D41" i="182"/>
  <c r="C41" i="182"/>
  <c r="L40" i="182"/>
  <c r="M40" i="182" s="1"/>
  <c r="K40" i="182"/>
  <c r="J40" i="182"/>
  <c r="H40" i="182"/>
  <c r="G40" i="182"/>
  <c r="F40" i="182"/>
  <c r="D40" i="182"/>
  <c r="C40" i="182"/>
  <c r="L39" i="182"/>
  <c r="M39" i="182" s="1"/>
  <c r="H39" i="182"/>
  <c r="K39" i="182" s="1"/>
  <c r="G39" i="182"/>
  <c r="F39" i="182"/>
  <c r="D39" i="182"/>
  <c r="C39" i="182"/>
  <c r="L38" i="182"/>
  <c r="M38" i="182" s="1"/>
  <c r="H38" i="182"/>
  <c r="K38" i="182" s="1"/>
  <c r="G38" i="182"/>
  <c r="F38" i="182"/>
  <c r="D38" i="182"/>
  <c r="C38" i="182"/>
  <c r="L37" i="182"/>
  <c r="M37" i="182" s="1"/>
  <c r="H37" i="182"/>
  <c r="K37" i="182" s="1"/>
  <c r="G37" i="182"/>
  <c r="F37" i="182"/>
  <c r="D37" i="182"/>
  <c r="C37" i="182"/>
  <c r="L36" i="182"/>
  <c r="H36" i="182"/>
  <c r="K36" i="182" s="1"/>
  <c r="G36" i="182"/>
  <c r="F36" i="182"/>
  <c r="D36" i="182"/>
  <c r="C36" i="182"/>
  <c r="L35" i="182"/>
  <c r="H35" i="182"/>
  <c r="K35" i="182" s="1"/>
  <c r="G35" i="182"/>
  <c r="F35" i="182"/>
  <c r="D35" i="182"/>
  <c r="C35" i="182"/>
  <c r="L34" i="182"/>
  <c r="M34" i="182" s="1"/>
  <c r="H34" i="182"/>
  <c r="J34" i="182" s="1"/>
  <c r="G34" i="182"/>
  <c r="F34" i="182"/>
  <c r="D34" i="182"/>
  <c r="C34" i="182"/>
  <c r="L33" i="182"/>
  <c r="H33" i="182"/>
  <c r="K33" i="182" s="1"/>
  <c r="G33" i="182"/>
  <c r="F33" i="182"/>
  <c r="D33" i="182"/>
  <c r="C33" i="182"/>
  <c r="L32" i="182"/>
  <c r="H32" i="182"/>
  <c r="K32" i="182" s="1"/>
  <c r="G32" i="182"/>
  <c r="F32" i="182"/>
  <c r="D32" i="182"/>
  <c r="C32" i="182"/>
  <c r="L31" i="182"/>
  <c r="H31" i="182"/>
  <c r="K31" i="182" s="1"/>
  <c r="G31" i="182"/>
  <c r="F31" i="182"/>
  <c r="D31" i="182"/>
  <c r="C31" i="182"/>
  <c r="F19" i="182"/>
  <c r="F20" i="182"/>
  <c r="F21" i="182"/>
  <c r="F22" i="182"/>
  <c r="F23" i="182"/>
  <c r="F24" i="182"/>
  <c r="F25" i="182"/>
  <c r="F26" i="182"/>
  <c r="F27" i="182"/>
  <c r="F28" i="182"/>
  <c r="F29" i="182"/>
  <c r="F18" i="182"/>
  <c r="C19" i="182"/>
  <c r="C20" i="182"/>
  <c r="C21" i="182"/>
  <c r="C22" i="182"/>
  <c r="C23" i="182"/>
  <c r="C24" i="182"/>
  <c r="C25" i="182"/>
  <c r="C26" i="182"/>
  <c r="C27" i="182"/>
  <c r="C28" i="182"/>
  <c r="C29" i="182"/>
  <c r="C18" i="182"/>
  <c r="L29" i="182"/>
  <c r="H29" i="182"/>
  <c r="J29" i="182" s="1"/>
  <c r="G29" i="182"/>
  <c r="D29" i="182"/>
  <c r="L28" i="182"/>
  <c r="H28" i="182"/>
  <c r="J28" i="182" s="1"/>
  <c r="G28" i="182"/>
  <c r="D28" i="182"/>
  <c r="L27" i="182"/>
  <c r="H27" i="182"/>
  <c r="K27" i="182" s="1"/>
  <c r="G27" i="182"/>
  <c r="D27" i="182"/>
  <c r="L26" i="182"/>
  <c r="H26" i="182"/>
  <c r="K26" i="182" s="1"/>
  <c r="G26" i="182"/>
  <c r="D26" i="182"/>
  <c r="L25" i="182"/>
  <c r="H25" i="182"/>
  <c r="K25" i="182" s="1"/>
  <c r="G25" i="182"/>
  <c r="D25" i="182"/>
  <c r="L24" i="182"/>
  <c r="H24" i="182"/>
  <c r="K24" i="182" s="1"/>
  <c r="G24" i="182"/>
  <c r="D24" i="182"/>
  <c r="L23" i="182"/>
  <c r="H23" i="182"/>
  <c r="J23" i="182" s="1"/>
  <c r="G23" i="182"/>
  <c r="D23" i="182"/>
  <c r="L22" i="182"/>
  <c r="H22" i="182"/>
  <c r="G22" i="182"/>
  <c r="D22" i="182"/>
  <c r="L21" i="182"/>
  <c r="H21" i="182"/>
  <c r="K21" i="182" s="1"/>
  <c r="G21" i="182"/>
  <c r="D21" i="182"/>
  <c r="L20" i="182"/>
  <c r="H20" i="182"/>
  <c r="K20" i="182" s="1"/>
  <c r="G20" i="182"/>
  <c r="D20" i="182"/>
  <c r="L19" i="182"/>
  <c r="H19" i="182"/>
  <c r="K19" i="182" s="1"/>
  <c r="G19" i="182"/>
  <c r="D19" i="182"/>
  <c r="L18" i="182"/>
  <c r="H18" i="182"/>
  <c r="K18" i="182" s="1"/>
  <c r="G18" i="182"/>
  <c r="D18" i="182"/>
  <c r="L17" i="182"/>
  <c r="M17" i="182" s="1"/>
  <c r="H17" i="182"/>
  <c r="I17" i="182" s="1"/>
  <c r="G17" i="182"/>
  <c r="F17" i="182"/>
  <c r="D17" i="182"/>
  <c r="C17" i="182"/>
  <c r="L16" i="182"/>
  <c r="M16" i="182" s="1"/>
  <c r="H16" i="182"/>
  <c r="J16" i="182" s="1"/>
  <c r="G16" i="182"/>
  <c r="F16" i="182"/>
  <c r="D16" i="182"/>
  <c r="C16" i="182"/>
  <c r="L15" i="182"/>
  <c r="M15" i="182" s="1"/>
  <c r="H15" i="182"/>
  <c r="K15" i="182" s="1"/>
  <c r="G15" i="182"/>
  <c r="F15" i="182"/>
  <c r="D15" i="182"/>
  <c r="C15" i="182"/>
  <c r="L14" i="182"/>
  <c r="M14" i="182" s="1"/>
  <c r="H14" i="182"/>
  <c r="K14" i="182" s="1"/>
  <c r="G14" i="182"/>
  <c r="F14" i="182"/>
  <c r="D14" i="182"/>
  <c r="C14" i="182"/>
  <c r="L13" i="182"/>
  <c r="M13" i="182" s="1"/>
  <c r="H13" i="182"/>
  <c r="J13" i="182" s="1"/>
  <c r="G13" i="182"/>
  <c r="F13" i="182"/>
  <c r="D13" i="182"/>
  <c r="C13" i="182"/>
  <c r="L12" i="182"/>
  <c r="M12" i="182" s="1"/>
  <c r="H12" i="182"/>
  <c r="K12" i="182" s="1"/>
  <c r="G12" i="182"/>
  <c r="F12" i="182"/>
  <c r="D12" i="182"/>
  <c r="C12" i="182"/>
  <c r="L11" i="182"/>
  <c r="M11" i="182" s="1"/>
  <c r="H11" i="182"/>
  <c r="I11" i="182" s="1"/>
  <c r="G11" i="182"/>
  <c r="F11" i="182"/>
  <c r="D11" i="182"/>
  <c r="C11" i="182"/>
  <c r="L10" i="182"/>
  <c r="M10" i="182" s="1"/>
  <c r="H10" i="182"/>
  <c r="J10" i="182" s="1"/>
  <c r="G10" i="182"/>
  <c r="F10" i="182"/>
  <c r="D10" i="182"/>
  <c r="C10" i="182"/>
  <c r="L9" i="182"/>
  <c r="M9" i="182" s="1"/>
  <c r="H9" i="182"/>
  <c r="K9" i="182" s="1"/>
  <c r="G9" i="182"/>
  <c r="F9" i="182"/>
  <c r="D9" i="182"/>
  <c r="C9" i="182"/>
  <c r="L8" i="182"/>
  <c r="M8" i="182" s="1"/>
  <c r="H8" i="182"/>
  <c r="K8" i="182" s="1"/>
  <c r="G8" i="182"/>
  <c r="F8" i="182"/>
  <c r="D8" i="182"/>
  <c r="C8" i="182"/>
  <c r="L7" i="182"/>
  <c r="M7" i="182" s="1"/>
  <c r="H7" i="182"/>
  <c r="J7" i="182" s="1"/>
  <c r="G7" i="182"/>
  <c r="F7" i="182"/>
  <c r="D7" i="182"/>
  <c r="C7" i="182"/>
  <c r="L6" i="182"/>
  <c r="M6" i="182" s="1"/>
  <c r="H6" i="182"/>
  <c r="K6" i="182" s="1"/>
  <c r="G6" i="182"/>
  <c r="F6" i="182"/>
  <c r="D6" i="182"/>
  <c r="C6" i="182"/>
  <c r="F19" i="181"/>
  <c r="F20" i="181"/>
  <c r="F21" i="181"/>
  <c r="F22" i="181"/>
  <c r="F23" i="181"/>
  <c r="F24" i="181"/>
  <c r="F25" i="181"/>
  <c r="F26" i="181"/>
  <c r="F27" i="181"/>
  <c r="F28" i="181"/>
  <c r="F29" i="181"/>
  <c r="F18" i="181"/>
  <c r="C19" i="181"/>
  <c r="C20" i="181"/>
  <c r="C21" i="181"/>
  <c r="C22" i="181"/>
  <c r="C23" i="181"/>
  <c r="C24" i="181"/>
  <c r="C25" i="181"/>
  <c r="C26" i="181"/>
  <c r="C27" i="181"/>
  <c r="C28" i="181"/>
  <c r="C29" i="181"/>
  <c r="C18" i="181"/>
  <c r="L29" i="181"/>
  <c r="H29" i="181"/>
  <c r="K29" i="181" s="1"/>
  <c r="G29" i="181"/>
  <c r="D29" i="181"/>
  <c r="L28" i="181"/>
  <c r="H28" i="181"/>
  <c r="J28" i="181" s="1"/>
  <c r="G28" i="181"/>
  <c r="D28" i="181"/>
  <c r="L27" i="181"/>
  <c r="H27" i="181"/>
  <c r="K27" i="181" s="1"/>
  <c r="G27" i="181"/>
  <c r="D27" i="181"/>
  <c r="L26" i="181"/>
  <c r="H26" i="181"/>
  <c r="K26" i="181" s="1"/>
  <c r="G26" i="181"/>
  <c r="D26" i="181"/>
  <c r="L25" i="181"/>
  <c r="H25" i="181"/>
  <c r="K25" i="181" s="1"/>
  <c r="G25" i="181"/>
  <c r="D25" i="181"/>
  <c r="L24" i="181"/>
  <c r="H24" i="181"/>
  <c r="K24" i="181" s="1"/>
  <c r="G24" i="181"/>
  <c r="D24" i="181"/>
  <c r="L23" i="181"/>
  <c r="H23" i="181"/>
  <c r="K23" i="181" s="1"/>
  <c r="G23" i="181"/>
  <c r="D23" i="181"/>
  <c r="L22" i="181"/>
  <c r="H22" i="181"/>
  <c r="K22" i="181" s="1"/>
  <c r="G22" i="181"/>
  <c r="D22" i="181"/>
  <c r="L21" i="181"/>
  <c r="H21" i="181"/>
  <c r="K21" i="181" s="1"/>
  <c r="G21" i="181"/>
  <c r="D21" i="181"/>
  <c r="L20" i="181"/>
  <c r="H20" i="181"/>
  <c r="K20" i="181" s="1"/>
  <c r="G20" i="181"/>
  <c r="D20" i="181"/>
  <c r="L19" i="181"/>
  <c r="H19" i="181"/>
  <c r="K19" i="181" s="1"/>
  <c r="G19" i="181"/>
  <c r="D19" i="181"/>
  <c r="L18" i="181"/>
  <c r="H18" i="181"/>
  <c r="K18" i="181" s="1"/>
  <c r="G18" i="181"/>
  <c r="D18" i="181"/>
  <c r="L17" i="181"/>
  <c r="M17" i="181" s="1"/>
  <c r="H17" i="181"/>
  <c r="K17" i="181" s="1"/>
  <c r="G17" i="181"/>
  <c r="F17" i="181"/>
  <c r="D17" i="181"/>
  <c r="C17" i="181"/>
  <c r="L16" i="181"/>
  <c r="M16" i="181" s="1"/>
  <c r="H16" i="181"/>
  <c r="K16" i="181" s="1"/>
  <c r="G16" i="181"/>
  <c r="F16" i="181"/>
  <c r="D16" i="181"/>
  <c r="C16" i="181"/>
  <c r="L15" i="181"/>
  <c r="M15" i="181" s="1"/>
  <c r="H15" i="181"/>
  <c r="I15" i="181" s="1"/>
  <c r="G15" i="181"/>
  <c r="F15" i="181"/>
  <c r="D15" i="181"/>
  <c r="C15" i="181"/>
  <c r="L14" i="181"/>
  <c r="M14" i="181" s="1"/>
  <c r="H14" i="181"/>
  <c r="K14" i="181" s="1"/>
  <c r="G14" i="181"/>
  <c r="F14" i="181"/>
  <c r="D14" i="181"/>
  <c r="C14" i="181"/>
  <c r="L13" i="181"/>
  <c r="M13" i="181" s="1"/>
  <c r="H13" i="181"/>
  <c r="K13" i="181" s="1"/>
  <c r="G13" i="181"/>
  <c r="F13" i="181"/>
  <c r="D13" i="181"/>
  <c r="C13" i="181"/>
  <c r="L12" i="181"/>
  <c r="M12" i="181" s="1"/>
  <c r="H12" i="181"/>
  <c r="J12" i="181" s="1"/>
  <c r="G12" i="181"/>
  <c r="F12" i="181"/>
  <c r="D12" i="181"/>
  <c r="C12" i="181"/>
  <c r="L11" i="181"/>
  <c r="M11" i="181" s="1"/>
  <c r="H11" i="181"/>
  <c r="K11" i="181" s="1"/>
  <c r="G11" i="181"/>
  <c r="F11" i="181"/>
  <c r="D11" i="181"/>
  <c r="C11" i="181"/>
  <c r="L10" i="181"/>
  <c r="M10" i="181" s="1"/>
  <c r="H10" i="181"/>
  <c r="K10" i="181" s="1"/>
  <c r="G10" i="181"/>
  <c r="F10" i="181"/>
  <c r="D10" i="181"/>
  <c r="C10" i="181"/>
  <c r="L9" i="181"/>
  <c r="M9" i="181" s="1"/>
  <c r="H9" i="181"/>
  <c r="I9" i="181" s="1"/>
  <c r="G9" i="181"/>
  <c r="F9" i="181"/>
  <c r="D9" i="181"/>
  <c r="C9" i="181"/>
  <c r="L8" i="181"/>
  <c r="M8" i="181" s="1"/>
  <c r="H8" i="181"/>
  <c r="J8" i="181" s="1"/>
  <c r="G8" i="181"/>
  <c r="F8" i="181"/>
  <c r="D8" i="181"/>
  <c r="C8" i="181"/>
  <c r="L7" i="181"/>
  <c r="M7" i="181" s="1"/>
  <c r="H7" i="181"/>
  <c r="J7" i="181" s="1"/>
  <c r="G7" i="181"/>
  <c r="F7" i="181"/>
  <c r="D7" i="181"/>
  <c r="C7" i="181"/>
  <c r="L6" i="181"/>
  <c r="M6" i="181" s="1"/>
  <c r="H6" i="181"/>
  <c r="J6" i="181" s="1"/>
  <c r="G6" i="181"/>
  <c r="F6" i="181"/>
  <c r="D6" i="181"/>
  <c r="C6" i="181"/>
  <c r="O12" i="108"/>
  <c r="J12" i="108"/>
  <c r="J11" i="108"/>
  <c r="G12" i="108"/>
  <c r="H12" i="108"/>
  <c r="C12" i="108"/>
  <c r="D12" i="108"/>
  <c r="D11" i="108"/>
  <c r="K21" i="109" l="1"/>
  <c r="K7" i="109"/>
  <c r="K23" i="182"/>
  <c r="M33" i="182"/>
  <c r="K29" i="182"/>
  <c r="J11" i="109"/>
  <c r="K17" i="109"/>
  <c r="I26" i="109"/>
  <c r="J13" i="109"/>
  <c r="J14" i="109"/>
  <c r="J7" i="109"/>
  <c r="K13" i="109"/>
  <c r="I22" i="109"/>
  <c r="I24" i="109"/>
  <c r="I27" i="109"/>
  <c r="M28" i="109"/>
  <c r="K34" i="182"/>
  <c r="J25" i="182"/>
  <c r="I34" i="182"/>
  <c r="I31" i="182"/>
  <c r="M35" i="182"/>
  <c r="I37" i="182"/>
  <c r="M41" i="182"/>
  <c r="M36" i="182"/>
  <c r="M42" i="182"/>
  <c r="I40" i="182"/>
  <c r="J19" i="182"/>
  <c r="M32" i="182"/>
  <c r="J18" i="181"/>
  <c r="J6" i="182"/>
  <c r="I25" i="182"/>
  <c r="I19" i="182"/>
  <c r="J12" i="182"/>
  <c r="M25" i="182"/>
  <c r="M31" i="182"/>
  <c r="K7" i="182"/>
  <c r="I24" i="182"/>
  <c r="M22" i="182"/>
  <c r="I22" i="182"/>
  <c r="M20" i="181"/>
  <c r="M26" i="181"/>
  <c r="M28" i="181"/>
  <c r="M18" i="181"/>
  <c r="M19" i="181"/>
  <c r="M22" i="181"/>
  <c r="J24" i="181"/>
  <c r="M25" i="181"/>
  <c r="M29" i="181"/>
  <c r="I20" i="181"/>
  <c r="I19" i="181"/>
  <c r="J20" i="181"/>
  <c r="I29" i="181"/>
  <c r="J23" i="181"/>
  <c r="J29" i="181"/>
  <c r="I26" i="181"/>
  <c r="J26" i="181"/>
  <c r="I25" i="181"/>
  <c r="K12" i="108"/>
  <c r="AB20" i="110"/>
  <c r="Z21" i="110"/>
  <c r="J30" i="109"/>
  <c r="J27" i="109"/>
  <c r="J19" i="109"/>
  <c r="J25" i="109"/>
  <c r="M25" i="109"/>
  <c r="M20" i="109"/>
  <c r="M22" i="109"/>
  <c r="M24" i="109"/>
  <c r="K11" i="109"/>
  <c r="I21" i="109"/>
  <c r="M26" i="109"/>
  <c r="M19" i="109"/>
  <c r="I28" i="109"/>
  <c r="I30" i="109"/>
  <c r="M21" i="109"/>
  <c r="M23" i="109"/>
  <c r="J8" i="109"/>
  <c r="J17" i="109"/>
  <c r="M30" i="109"/>
  <c r="J23" i="109"/>
  <c r="J22" i="109"/>
  <c r="J28" i="109"/>
  <c r="K22" i="109"/>
  <c r="K28" i="109"/>
  <c r="I20" i="109"/>
  <c r="J20" i="109"/>
  <c r="J26" i="109"/>
  <c r="I19" i="109"/>
  <c r="I25" i="109"/>
  <c r="K26" i="109"/>
  <c r="I23" i="109"/>
  <c r="I29" i="109"/>
  <c r="J29" i="109"/>
  <c r="I10" i="109"/>
  <c r="I9" i="109"/>
  <c r="K16" i="109"/>
  <c r="J9" i="109"/>
  <c r="J15" i="109"/>
  <c r="I8" i="109"/>
  <c r="I14" i="109"/>
  <c r="K15" i="109"/>
  <c r="I16" i="109"/>
  <c r="J10" i="109"/>
  <c r="I6" i="109"/>
  <c r="I12" i="109"/>
  <c r="J6" i="109"/>
  <c r="J12" i="109"/>
  <c r="I21" i="182"/>
  <c r="M21" i="182"/>
  <c r="J8" i="182"/>
  <c r="K13" i="182"/>
  <c r="I20" i="182"/>
  <c r="M20" i="182"/>
  <c r="M19" i="182"/>
  <c r="I18" i="182"/>
  <c r="M18" i="182"/>
  <c r="J17" i="182"/>
  <c r="I29" i="182"/>
  <c r="M29" i="182"/>
  <c r="I12" i="182"/>
  <c r="K17" i="182"/>
  <c r="I28" i="182"/>
  <c r="M28" i="182"/>
  <c r="I27" i="182"/>
  <c r="M27" i="182"/>
  <c r="I26" i="182"/>
  <c r="M26" i="182"/>
  <c r="J14" i="182"/>
  <c r="J11" i="182"/>
  <c r="M24" i="182"/>
  <c r="I6" i="182"/>
  <c r="K11" i="182"/>
  <c r="I23" i="182"/>
  <c r="M23" i="182"/>
  <c r="I33" i="182"/>
  <c r="I39" i="182"/>
  <c r="J33" i="182"/>
  <c r="J39" i="182"/>
  <c r="I32" i="182"/>
  <c r="I38" i="182"/>
  <c r="J32" i="182"/>
  <c r="J38" i="182"/>
  <c r="J31" i="182"/>
  <c r="J37" i="182"/>
  <c r="I36" i="182"/>
  <c r="I42" i="182"/>
  <c r="J36" i="182"/>
  <c r="J42" i="182"/>
  <c r="I35" i="182"/>
  <c r="I41" i="182"/>
  <c r="J35" i="182"/>
  <c r="J41" i="182"/>
  <c r="K22" i="182"/>
  <c r="K28" i="182"/>
  <c r="J21" i="182"/>
  <c r="J27" i="182"/>
  <c r="J20" i="182"/>
  <c r="J26" i="182"/>
  <c r="J22" i="182"/>
  <c r="J18" i="182"/>
  <c r="J24" i="182"/>
  <c r="I10" i="182"/>
  <c r="I9" i="182"/>
  <c r="K10" i="182"/>
  <c r="I15" i="182"/>
  <c r="K16" i="182"/>
  <c r="J9" i="182"/>
  <c r="J15" i="182"/>
  <c r="I8" i="182"/>
  <c r="I14" i="182"/>
  <c r="I16" i="182"/>
  <c r="I7" i="182"/>
  <c r="I13" i="182"/>
  <c r="I18" i="181"/>
  <c r="I28" i="181"/>
  <c r="I27" i="181"/>
  <c r="M27" i="181"/>
  <c r="I24" i="181"/>
  <c r="M24" i="181"/>
  <c r="I23" i="181"/>
  <c r="M23" i="181"/>
  <c r="I22" i="181"/>
  <c r="I21" i="181"/>
  <c r="M21" i="181"/>
  <c r="J22" i="181"/>
  <c r="J21" i="181"/>
  <c r="J27" i="181"/>
  <c r="K28" i="181"/>
  <c r="J19" i="181"/>
  <c r="J25" i="181"/>
  <c r="K15" i="181"/>
  <c r="K8" i="181"/>
  <c r="I13" i="181"/>
  <c r="J13" i="181"/>
  <c r="I7" i="181"/>
  <c r="K7" i="181"/>
  <c r="I12" i="181"/>
  <c r="J15" i="181"/>
  <c r="J9" i="181"/>
  <c r="I17" i="181"/>
  <c r="K9" i="181"/>
  <c r="J17" i="181"/>
  <c r="I11" i="181"/>
  <c r="I6" i="181"/>
  <c r="K6" i="181"/>
  <c r="K12" i="181"/>
  <c r="I8" i="181"/>
  <c r="I14" i="181"/>
  <c r="J14" i="181"/>
  <c r="J11" i="181"/>
  <c r="I10" i="181"/>
  <c r="I16" i="181"/>
  <c r="J10" i="181"/>
  <c r="J16" i="181"/>
  <c r="L12" i="108"/>
  <c r="M12" i="108"/>
  <c r="AB21" i="110" l="1"/>
  <c r="Z22" i="110"/>
  <c r="AB22" i="110" l="1"/>
  <c r="Z23" i="110"/>
  <c r="C19" i="110"/>
  <c r="C20" i="110" s="1"/>
  <c r="C21" i="110" s="1"/>
  <c r="C22" i="110" s="1"/>
  <c r="C23" i="110" s="1"/>
  <c r="C24" i="110" s="1"/>
  <c r="C25" i="110" s="1"/>
  <c r="C26" i="110" s="1"/>
  <c r="C27" i="110" s="1"/>
  <c r="C28" i="110" s="1"/>
  <c r="C29" i="110" s="1"/>
  <c r="C30" i="110" s="1"/>
  <c r="C32" i="110" s="1"/>
  <c r="AB23" i="110" l="1"/>
  <c r="Z24" i="110"/>
  <c r="E56" i="182"/>
  <c r="B56" i="182"/>
  <c r="E55" i="182"/>
  <c r="B55" i="182"/>
  <c r="E54" i="182"/>
  <c r="B54" i="182"/>
  <c r="E53" i="182"/>
  <c r="B53" i="182"/>
  <c r="E51" i="182"/>
  <c r="B51" i="182"/>
  <c r="E50" i="182"/>
  <c r="B50" i="182"/>
  <c r="E49" i="182"/>
  <c r="B49" i="182"/>
  <c r="E48" i="182"/>
  <c r="F53" i="182" s="1"/>
  <c r="B48" i="182"/>
  <c r="E46" i="182"/>
  <c r="B46" i="182"/>
  <c r="E45" i="182"/>
  <c r="B45" i="182"/>
  <c r="E44" i="182"/>
  <c r="B44" i="182"/>
  <c r="E43" i="182"/>
  <c r="B43" i="182"/>
  <c r="E56" i="181"/>
  <c r="B56" i="181"/>
  <c r="E55" i="181"/>
  <c r="B55" i="181"/>
  <c r="E54" i="181"/>
  <c r="B54" i="181"/>
  <c r="E53" i="181"/>
  <c r="B53" i="181"/>
  <c r="E51" i="181"/>
  <c r="B51" i="181"/>
  <c r="E50" i="181"/>
  <c r="B50" i="181"/>
  <c r="E49" i="181"/>
  <c r="B49" i="181"/>
  <c r="E48" i="181"/>
  <c r="B48" i="181"/>
  <c r="E46" i="181"/>
  <c r="B46" i="181"/>
  <c r="E45" i="181"/>
  <c r="B45" i="181"/>
  <c r="E44" i="181"/>
  <c r="B44" i="181"/>
  <c r="E43" i="181"/>
  <c r="B43" i="181"/>
  <c r="L42" i="181"/>
  <c r="H42" i="181"/>
  <c r="K42" i="181" s="1"/>
  <c r="G42" i="181"/>
  <c r="F42" i="181"/>
  <c r="D42" i="181"/>
  <c r="C42" i="181"/>
  <c r="L41" i="181"/>
  <c r="M41" i="181" s="1"/>
  <c r="H41" i="181"/>
  <c r="G41" i="181"/>
  <c r="F41" i="181"/>
  <c r="D41" i="181"/>
  <c r="C41" i="181"/>
  <c r="L40" i="181"/>
  <c r="M40" i="181" s="1"/>
  <c r="H40" i="181"/>
  <c r="K40" i="181" s="1"/>
  <c r="G40" i="181"/>
  <c r="F40" i="181"/>
  <c r="D40" i="181"/>
  <c r="C40" i="181"/>
  <c r="L39" i="181"/>
  <c r="M39" i="181" s="1"/>
  <c r="H39" i="181"/>
  <c r="G39" i="181"/>
  <c r="F39" i="181"/>
  <c r="D39" i="181"/>
  <c r="C39" i="181"/>
  <c r="L38" i="181"/>
  <c r="H38" i="181"/>
  <c r="K38" i="181" s="1"/>
  <c r="G38" i="181"/>
  <c r="F38" i="181"/>
  <c r="D38" i="181"/>
  <c r="C38" i="181"/>
  <c r="L37" i="181"/>
  <c r="M37" i="181" s="1"/>
  <c r="H37" i="181"/>
  <c r="G37" i="181"/>
  <c r="F37" i="181"/>
  <c r="D37" i="181"/>
  <c r="C37" i="181"/>
  <c r="L36" i="181"/>
  <c r="H36" i="181"/>
  <c r="K36" i="181" s="1"/>
  <c r="G36" i="181"/>
  <c r="F36" i="181"/>
  <c r="D36" i="181"/>
  <c r="C36" i="181"/>
  <c r="L35" i="181"/>
  <c r="M35" i="181" s="1"/>
  <c r="H35" i="181"/>
  <c r="G35" i="181"/>
  <c r="F35" i="181"/>
  <c r="D35" i="181"/>
  <c r="C35" i="181"/>
  <c r="L34" i="181"/>
  <c r="H34" i="181"/>
  <c r="K34" i="181" s="1"/>
  <c r="G34" i="181"/>
  <c r="F34" i="181"/>
  <c r="D34" i="181"/>
  <c r="C34" i="181"/>
  <c r="L33" i="181"/>
  <c r="M33" i="181" s="1"/>
  <c r="H33" i="181"/>
  <c r="G33" i="181"/>
  <c r="F33" i="181"/>
  <c r="D33" i="181"/>
  <c r="C33" i="181"/>
  <c r="L32" i="181"/>
  <c r="M32" i="181" s="1"/>
  <c r="H32" i="181"/>
  <c r="K32" i="181" s="1"/>
  <c r="G32" i="181"/>
  <c r="F32" i="181"/>
  <c r="D32" i="181"/>
  <c r="C32" i="181"/>
  <c r="L31" i="181"/>
  <c r="H31" i="181"/>
  <c r="G31" i="181"/>
  <c r="F31" i="181"/>
  <c r="D31" i="181"/>
  <c r="C31" i="181"/>
  <c r="L30" i="181"/>
  <c r="E63" i="181" l="1"/>
  <c r="D44" i="181"/>
  <c r="H43" i="182"/>
  <c r="B59" i="182"/>
  <c r="AB24" i="110"/>
  <c r="Z25" i="110"/>
  <c r="G44" i="182"/>
  <c r="F55" i="182"/>
  <c r="G46" i="182"/>
  <c r="G45" i="182"/>
  <c r="H45" i="182"/>
  <c r="G43" i="182"/>
  <c r="F50" i="182"/>
  <c r="G54" i="181"/>
  <c r="J32" i="181"/>
  <c r="J40" i="181"/>
  <c r="J36" i="181"/>
  <c r="F49" i="181"/>
  <c r="F54" i="181"/>
  <c r="C55" i="181"/>
  <c r="E60" i="181"/>
  <c r="F55" i="181"/>
  <c r="E59" i="181"/>
  <c r="B59" i="181"/>
  <c r="M36" i="181"/>
  <c r="J38" i="181"/>
  <c r="M38" i="181"/>
  <c r="J34" i="181"/>
  <c r="J42" i="181"/>
  <c r="M34" i="181"/>
  <c r="L43" i="181"/>
  <c r="M31" i="181"/>
  <c r="F56" i="181"/>
  <c r="E64" i="181"/>
  <c r="F51" i="181"/>
  <c r="M42" i="181"/>
  <c r="E61" i="181"/>
  <c r="F48" i="181"/>
  <c r="H43" i="181"/>
  <c r="J43" i="181" s="1"/>
  <c r="F53" i="181"/>
  <c r="C50" i="181"/>
  <c r="D45" i="181"/>
  <c r="F50" i="181"/>
  <c r="F48" i="182"/>
  <c r="B61" i="182"/>
  <c r="L44" i="182"/>
  <c r="G51" i="182"/>
  <c r="G54" i="182"/>
  <c r="G56" i="182"/>
  <c r="E61" i="182"/>
  <c r="E64" i="182"/>
  <c r="L49" i="182"/>
  <c r="H49" i="182"/>
  <c r="K49" i="182" s="1"/>
  <c r="D49" i="182"/>
  <c r="C49" i="182"/>
  <c r="L54" i="182"/>
  <c r="H54" i="182"/>
  <c r="D54" i="182"/>
  <c r="C54" i="182"/>
  <c r="L56" i="182"/>
  <c r="H56" i="182"/>
  <c r="J56" i="182" s="1"/>
  <c r="D56" i="182"/>
  <c r="C56" i="182"/>
  <c r="B64" i="182"/>
  <c r="L46" i="182"/>
  <c r="G49" i="182"/>
  <c r="L43" i="182"/>
  <c r="D43" i="182"/>
  <c r="H44" i="182"/>
  <c r="L45" i="182"/>
  <c r="D45" i="182"/>
  <c r="H46" i="182"/>
  <c r="L48" i="182"/>
  <c r="H48" i="182"/>
  <c r="I48" i="182" s="1"/>
  <c r="D48" i="182"/>
  <c r="C48" i="182"/>
  <c r="F49" i="182"/>
  <c r="L50" i="182"/>
  <c r="H50" i="182"/>
  <c r="D50" i="182"/>
  <c r="C50" i="182"/>
  <c r="F51" i="182"/>
  <c r="L53" i="182"/>
  <c r="H53" i="182"/>
  <c r="D53" i="182"/>
  <c r="C53" i="182"/>
  <c r="F54" i="182"/>
  <c r="L55" i="182"/>
  <c r="H55" i="182"/>
  <c r="J55" i="182" s="1"/>
  <c r="D55" i="182"/>
  <c r="C55" i="182"/>
  <c r="F56" i="182"/>
  <c r="B58" i="182"/>
  <c r="B60" i="182"/>
  <c r="B63" i="182"/>
  <c r="B68" i="182" s="1"/>
  <c r="L51" i="182"/>
  <c r="H51" i="182"/>
  <c r="D51" i="182"/>
  <c r="C51" i="182"/>
  <c r="E58" i="182"/>
  <c r="D44" i="182"/>
  <c r="E59" i="182"/>
  <c r="L59" i="182" s="1"/>
  <c r="D46" i="182"/>
  <c r="G48" i="182"/>
  <c r="G50" i="182"/>
  <c r="G53" i="182"/>
  <c r="G55" i="182"/>
  <c r="E60" i="182"/>
  <c r="E63" i="182"/>
  <c r="L46" i="181"/>
  <c r="G46" i="181"/>
  <c r="L49" i="181"/>
  <c r="D49" i="181"/>
  <c r="K31" i="181"/>
  <c r="J31" i="181"/>
  <c r="I32" i="181"/>
  <c r="K33" i="181"/>
  <c r="J33" i="181"/>
  <c r="I34" i="181"/>
  <c r="K35" i="181"/>
  <c r="J35" i="181"/>
  <c r="I36" i="181"/>
  <c r="K37" i="181"/>
  <c r="J37" i="181"/>
  <c r="I38" i="181"/>
  <c r="K39" i="181"/>
  <c r="J39" i="181"/>
  <c r="I40" i="181"/>
  <c r="K41" i="181"/>
  <c r="J41" i="181"/>
  <c r="I42" i="181"/>
  <c r="H44" i="181"/>
  <c r="J44" i="181" s="1"/>
  <c r="D46" i="181"/>
  <c r="L48" i="181"/>
  <c r="D48" i="181"/>
  <c r="G48" i="181"/>
  <c r="C49" i="181"/>
  <c r="L53" i="181"/>
  <c r="H53" i="181"/>
  <c r="J53" i="181" s="1"/>
  <c r="D53" i="181"/>
  <c r="G53" i="181"/>
  <c r="C54" i="181"/>
  <c r="B58" i="181"/>
  <c r="B60" i="181"/>
  <c r="B63" i="181"/>
  <c r="H51" i="181"/>
  <c r="G49" i="181"/>
  <c r="H48" i="181"/>
  <c r="J48" i="181" s="1"/>
  <c r="H50" i="181"/>
  <c r="I31" i="181"/>
  <c r="I33" i="181"/>
  <c r="I35" i="181"/>
  <c r="I37" i="181"/>
  <c r="I39" i="181"/>
  <c r="I41" i="181"/>
  <c r="D43" i="181"/>
  <c r="L44" i="181"/>
  <c r="G44" i="181"/>
  <c r="H45" i="181"/>
  <c r="C48" i="181"/>
  <c r="L51" i="181"/>
  <c r="D51" i="181"/>
  <c r="G51" i="181"/>
  <c r="C53" i="181"/>
  <c r="L56" i="181"/>
  <c r="H56" i="181"/>
  <c r="J56" i="181" s="1"/>
  <c r="D56" i="181"/>
  <c r="G56" i="181"/>
  <c r="L54" i="181"/>
  <c r="H54" i="181"/>
  <c r="J54" i="181" s="1"/>
  <c r="D54" i="181"/>
  <c r="H49" i="181"/>
  <c r="G43" i="181"/>
  <c r="L45" i="181"/>
  <c r="G45" i="181"/>
  <c r="H46" i="181"/>
  <c r="J46" i="181" s="1"/>
  <c r="L50" i="181"/>
  <c r="D50" i="181"/>
  <c r="G50" i="181"/>
  <c r="C51" i="181"/>
  <c r="L55" i="181"/>
  <c r="H55" i="181"/>
  <c r="D55" i="181"/>
  <c r="G55" i="181"/>
  <c r="C56" i="181"/>
  <c r="B61" i="181"/>
  <c r="B64" i="181"/>
  <c r="E58" i="181"/>
  <c r="G14" i="156"/>
  <c r="F14" i="156"/>
  <c r="E14" i="156"/>
  <c r="D14" i="156"/>
  <c r="C14" i="156"/>
  <c r="AW13" i="156"/>
  <c r="AL13" i="156"/>
  <c r="AS12" i="156"/>
  <c r="G11" i="156"/>
  <c r="F11" i="156"/>
  <c r="E11" i="156"/>
  <c r="D11" i="156"/>
  <c r="C11" i="156"/>
  <c r="B11" i="156"/>
  <c r="G10" i="156"/>
  <c r="F10" i="156"/>
  <c r="E10" i="156"/>
  <c r="D10" i="156"/>
  <c r="C10" i="156"/>
  <c r="B10" i="156"/>
  <c r="G9" i="156"/>
  <c r="F9" i="156"/>
  <c r="E9" i="156"/>
  <c r="D9" i="156"/>
  <c r="C9" i="156"/>
  <c r="G8" i="156"/>
  <c r="I8" i="156" s="1"/>
  <c r="F8" i="156"/>
  <c r="F12" i="156" s="1"/>
  <c r="E8" i="156"/>
  <c r="E12" i="156" s="1"/>
  <c r="D8" i="156"/>
  <c r="D12" i="156" s="1"/>
  <c r="C8" i="156"/>
  <c r="C12" i="156" s="1"/>
  <c r="B8" i="156"/>
  <c r="B12" i="156" s="1"/>
  <c r="G7" i="156"/>
  <c r="F7" i="156"/>
  <c r="F13" i="156" s="1"/>
  <c r="E7" i="156"/>
  <c r="E13" i="156" s="1"/>
  <c r="D7" i="156"/>
  <c r="D13" i="156" s="1"/>
  <c r="C7" i="156"/>
  <c r="C13" i="156" s="1"/>
  <c r="B7" i="156"/>
  <c r="B13" i="156" s="1"/>
  <c r="E26" i="151"/>
  <c r="D26" i="151"/>
  <c r="C25" i="151"/>
  <c r="B25" i="151"/>
  <c r="E24" i="151"/>
  <c r="D24" i="151"/>
  <c r="E23" i="151"/>
  <c r="D23" i="151"/>
  <c r="E22" i="151"/>
  <c r="D22" i="151"/>
  <c r="E21" i="151"/>
  <c r="D21" i="151"/>
  <c r="E20" i="151"/>
  <c r="D20" i="151"/>
  <c r="E19" i="151"/>
  <c r="D19" i="151"/>
  <c r="E18" i="151"/>
  <c r="D18" i="151"/>
  <c r="E17" i="151"/>
  <c r="D17" i="151"/>
  <c r="E16" i="151"/>
  <c r="D16" i="151"/>
  <c r="E15" i="151"/>
  <c r="D15" i="151"/>
  <c r="E14" i="151"/>
  <c r="D14" i="151"/>
  <c r="E13" i="151"/>
  <c r="D13" i="151"/>
  <c r="E12" i="151"/>
  <c r="D12" i="151"/>
  <c r="E11" i="151"/>
  <c r="D11" i="151"/>
  <c r="E10" i="151"/>
  <c r="D10" i="151"/>
  <c r="E9" i="151"/>
  <c r="D9" i="151"/>
  <c r="E8" i="151"/>
  <c r="D8" i="151"/>
  <c r="E7" i="151"/>
  <c r="D7" i="151"/>
  <c r="E6" i="151"/>
  <c r="D6" i="151"/>
  <c r="E5" i="151"/>
  <c r="D5" i="151"/>
  <c r="G27" i="150"/>
  <c r="F27" i="150"/>
  <c r="E27" i="150"/>
  <c r="C27" i="150"/>
  <c r="D26" i="150"/>
  <c r="B26" i="150"/>
  <c r="C26" i="150" s="1"/>
  <c r="G25" i="150"/>
  <c r="F25" i="150"/>
  <c r="E25" i="150"/>
  <c r="C25" i="150"/>
  <c r="G24" i="150"/>
  <c r="F24" i="150"/>
  <c r="E24" i="150"/>
  <c r="C24" i="150"/>
  <c r="G23" i="150"/>
  <c r="F23" i="150"/>
  <c r="E23" i="150"/>
  <c r="C23" i="150"/>
  <c r="G22" i="150"/>
  <c r="F22" i="150"/>
  <c r="E22" i="150"/>
  <c r="C22" i="150"/>
  <c r="G21" i="150"/>
  <c r="F21" i="150"/>
  <c r="E21" i="150"/>
  <c r="C21" i="150"/>
  <c r="G20" i="150"/>
  <c r="F20" i="150"/>
  <c r="E20" i="150"/>
  <c r="C20" i="150"/>
  <c r="G19" i="150"/>
  <c r="F19" i="150"/>
  <c r="E19" i="150"/>
  <c r="C19" i="150"/>
  <c r="G18" i="150"/>
  <c r="F18" i="150"/>
  <c r="E18" i="150"/>
  <c r="C18" i="150"/>
  <c r="G17" i="150"/>
  <c r="F17" i="150"/>
  <c r="E17" i="150"/>
  <c r="C17" i="150"/>
  <c r="G16" i="150"/>
  <c r="F16" i="150"/>
  <c r="E16" i="150"/>
  <c r="C16" i="150"/>
  <c r="G15" i="150"/>
  <c r="F15" i="150"/>
  <c r="E15" i="150"/>
  <c r="C15" i="150"/>
  <c r="G14" i="150"/>
  <c r="F14" i="150"/>
  <c r="E14" i="150"/>
  <c r="C14" i="150"/>
  <c r="G13" i="150"/>
  <c r="F13" i="150"/>
  <c r="E13" i="150"/>
  <c r="C13" i="150"/>
  <c r="G12" i="150"/>
  <c r="F12" i="150"/>
  <c r="E12" i="150"/>
  <c r="C12" i="150"/>
  <c r="G11" i="150"/>
  <c r="F11" i="150"/>
  <c r="E11" i="150"/>
  <c r="C11" i="150"/>
  <c r="G10" i="150"/>
  <c r="F10" i="150"/>
  <c r="E10" i="150"/>
  <c r="C10" i="150"/>
  <c r="G9" i="150"/>
  <c r="F9" i="150"/>
  <c r="E9" i="150"/>
  <c r="C9" i="150"/>
  <c r="G8" i="150"/>
  <c r="F8" i="150"/>
  <c r="E8" i="150"/>
  <c r="C8" i="150"/>
  <c r="G7" i="150"/>
  <c r="F7" i="150"/>
  <c r="E7" i="150"/>
  <c r="C7" i="150"/>
  <c r="G6" i="150"/>
  <c r="F6" i="150"/>
  <c r="E6" i="150"/>
  <c r="C6" i="150"/>
  <c r="G28" i="149"/>
  <c r="I28" i="149" s="1"/>
  <c r="F28" i="149"/>
  <c r="E28" i="149"/>
  <c r="D28" i="149"/>
  <c r="C28" i="149"/>
  <c r="B28" i="149"/>
  <c r="I69" i="148"/>
  <c r="I68" i="148"/>
  <c r="I67" i="148"/>
  <c r="G66" i="148"/>
  <c r="F66" i="148"/>
  <c r="E66" i="148"/>
  <c r="D66" i="148"/>
  <c r="I65" i="148"/>
  <c r="I64" i="148"/>
  <c r="I63" i="148"/>
  <c r="I62" i="148"/>
  <c r="I61" i="148"/>
  <c r="I60" i="148"/>
  <c r="I59" i="148"/>
  <c r="I58" i="148"/>
  <c r="I57" i="148"/>
  <c r="I56" i="148"/>
  <c r="I55" i="148"/>
  <c r="D34" i="148"/>
  <c r="G53" i="148"/>
  <c r="F53" i="148"/>
  <c r="E53" i="148"/>
  <c r="D53" i="148"/>
  <c r="I52" i="148"/>
  <c r="I51" i="148"/>
  <c r="I50" i="148"/>
  <c r="I49" i="148"/>
  <c r="G48" i="148"/>
  <c r="F48" i="148"/>
  <c r="E48" i="148"/>
  <c r="D48" i="148"/>
  <c r="I47" i="148"/>
  <c r="I46" i="148"/>
  <c r="I45" i="148"/>
  <c r="I44" i="148"/>
  <c r="I43" i="148"/>
  <c r="I42" i="148"/>
  <c r="I41" i="148"/>
  <c r="I39" i="148"/>
  <c r="I38" i="148"/>
  <c r="I37" i="148"/>
  <c r="I36" i="148"/>
  <c r="I35" i="148"/>
  <c r="F34" i="148"/>
  <c r="E34" i="148"/>
  <c r="G6" i="148"/>
  <c r="I6" i="148" s="1"/>
  <c r="F6" i="148"/>
  <c r="E6" i="148"/>
  <c r="D6" i="148"/>
  <c r="C6" i="148"/>
  <c r="B6" i="148"/>
  <c r="M29" i="147"/>
  <c r="K29" i="147"/>
  <c r="I29" i="147"/>
  <c r="G29" i="147"/>
  <c r="E29" i="147"/>
  <c r="C29" i="147"/>
  <c r="M28" i="147"/>
  <c r="K28" i="147"/>
  <c r="I28" i="147"/>
  <c r="G28" i="147"/>
  <c r="E28" i="147"/>
  <c r="C28" i="147"/>
  <c r="M27" i="147"/>
  <c r="K27" i="147"/>
  <c r="I27" i="147"/>
  <c r="G27" i="147"/>
  <c r="E27" i="147"/>
  <c r="C27" i="147"/>
  <c r="M26" i="147"/>
  <c r="K26" i="147"/>
  <c r="I26" i="147"/>
  <c r="G26" i="147"/>
  <c r="E26" i="147"/>
  <c r="C26" i="147"/>
  <c r="M25" i="147"/>
  <c r="K25" i="147"/>
  <c r="I25" i="147"/>
  <c r="G25" i="147"/>
  <c r="E25" i="147"/>
  <c r="C25" i="147"/>
  <c r="M24" i="147"/>
  <c r="K24" i="147"/>
  <c r="I24" i="147"/>
  <c r="G24" i="147"/>
  <c r="E24" i="147"/>
  <c r="C24" i="147"/>
  <c r="M23" i="147"/>
  <c r="K23" i="147"/>
  <c r="I23" i="147"/>
  <c r="G23" i="147"/>
  <c r="E23" i="147"/>
  <c r="C23" i="147"/>
  <c r="M22" i="147"/>
  <c r="K22" i="147"/>
  <c r="I22" i="147"/>
  <c r="G22" i="147"/>
  <c r="E22" i="147"/>
  <c r="C22" i="147"/>
  <c r="M20" i="147"/>
  <c r="K20" i="147"/>
  <c r="I20" i="147"/>
  <c r="G20" i="147"/>
  <c r="E20" i="147"/>
  <c r="C20" i="147"/>
  <c r="M19" i="147"/>
  <c r="K19" i="147"/>
  <c r="I19" i="147"/>
  <c r="G19" i="147"/>
  <c r="E19" i="147"/>
  <c r="C19" i="147"/>
  <c r="M18" i="147"/>
  <c r="K18" i="147"/>
  <c r="I18" i="147"/>
  <c r="G18" i="147"/>
  <c r="E18" i="147"/>
  <c r="C18" i="147"/>
  <c r="M17" i="147"/>
  <c r="K17" i="147"/>
  <c r="I17" i="147"/>
  <c r="G17" i="147"/>
  <c r="E17" i="147"/>
  <c r="C17" i="147"/>
  <c r="M16" i="147"/>
  <c r="K16" i="147"/>
  <c r="I16" i="147"/>
  <c r="G16" i="147"/>
  <c r="E16" i="147"/>
  <c r="C16" i="147"/>
  <c r="M15" i="147"/>
  <c r="K15" i="147"/>
  <c r="I15" i="147"/>
  <c r="G15" i="147"/>
  <c r="E15" i="147"/>
  <c r="C15" i="147"/>
  <c r="M14" i="147"/>
  <c r="K14" i="147"/>
  <c r="I14" i="147"/>
  <c r="G14" i="147"/>
  <c r="E14" i="147"/>
  <c r="C14" i="147"/>
  <c r="M13" i="147"/>
  <c r="K13" i="147"/>
  <c r="I13" i="147"/>
  <c r="G13" i="147"/>
  <c r="E13" i="147"/>
  <c r="C13" i="147"/>
  <c r="M12" i="147"/>
  <c r="K12" i="147"/>
  <c r="I12" i="147"/>
  <c r="G12" i="147"/>
  <c r="E12" i="147"/>
  <c r="C12" i="147"/>
  <c r="M11" i="147"/>
  <c r="K11" i="147"/>
  <c r="I11" i="147"/>
  <c r="G11" i="147"/>
  <c r="E11" i="147"/>
  <c r="C11" i="147"/>
  <c r="M10" i="147"/>
  <c r="K10" i="147"/>
  <c r="I10" i="147"/>
  <c r="G10" i="147"/>
  <c r="E10" i="147"/>
  <c r="C10" i="147"/>
  <c r="M9" i="147"/>
  <c r="K9" i="147"/>
  <c r="I9" i="147"/>
  <c r="G9" i="147"/>
  <c r="E9" i="147"/>
  <c r="C9" i="147"/>
  <c r="M8" i="147"/>
  <c r="K8" i="147"/>
  <c r="I8" i="147"/>
  <c r="G8" i="147"/>
  <c r="E8" i="147"/>
  <c r="C8" i="147"/>
  <c r="M7" i="147"/>
  <c r="K7" i="147"/>
  <c r="I7" i="147"/>
  <c r="G7" i="147"/>
  <c r="E7" i="147"/>
  <c r="C7" i="147"/>
  <c r="M6" i="147"/>
  <c r="K6" i="147"/>
  <c r="I6" i="147"/>
  <c r="G6" i="147"/>
  <c r="E6" i="147"/>
  <c r="C6" i="147"/>
  <c r="M5" i="147"/>
  <c r="K5" i="147"/>
  <c r="I5" i="147"/>
  <c r="G5" i="147"/>
  <c r="E5" i="147"/>
  <c r="C5" i="147"/>
  <c r="G15" i="142"/>
  <c r="F15" i="142"/>
  <c r="E15" i="142"/>
  <c r="D15" i="142"/>
  <c r="C15" i="142"/>
  <c r="B15" i="142"/>
  <c r="G9" i="141"/>
  <c r="F9" i="141"/>
  <c r="E9" i="141"/>
  <c r="D9" i="141"/>
  <c r="C9" i="141"/>
  <c r="B9" i="141"/>
  <c r="J23" i="140"/>
  <c r="B22" i="140"/>
  <c r="B23" i="140" s="1"/>
  <c r="B21" i="140"/>
  <c r="J18" i="140"/>
  <c r="L18" i="140" s="1"/>
  <c r="I18" i="140"/>
  <c r="I23" i="140" s="1"/>
  <c r="H18" i="140"/>
  <c r="H23" i="140" s="1"/>
  <c r="G18" i="140"/>
  <c r="G23" i="140" s="1"/>
  <c r="F18" i="140"/>
  <c r="F23" i="140" s="1"/>
  <c r="E18" i="140"/>
  <c r="E23" i="140" s="1"/>
  <c r="D18" i="140"/>
  <c r="D23" i="140" s="1"/>
  <c r="J17" i="140"/>
  <c r="I17" i="140"/>
  <c r="H17" i="140"/>
  <c r="G17" i="140"/>
  <c r="F17" i="140"/>
  <c r="E17" i="140"/>
  <c r="E22" i="140" s="1"/>
  <c r="D17" i="140"/>
  <c r="D22" i="140" s="1"/>
  <c r="J16" i="140"/>
  <c r="I16" i="140"/>
  <c r="H16" i="140"/>
  <c r="G16" i="140"/>
  <c r="F16" i="140"/>
  <c r="E16" i="140"/>
  <c r="J15" i="140"/>
  <c r="I15" i="140"/>
  <c r="H15" i="140"/>
  <c r="G15" i="140"/>
  <c r="F15" i="140"/>
  <c r="E15" i="140"/>
  <c r="J14" i="140"/>
  <c r="I14" i="140"/>
  <c r="H14" i="140"/>
  <c r="G14" i="140"/>
  <c r="F14" i="140"/>
  <c r="E14" i="140"/>
  <c r="D14" i="140"/>
  <c r="J13" i="140"/>
  <c r="L13" i="140" s="1"/>
  <c r="I13" i="140"/>
  <c r="H13" i="140"/>
  <c r="G13" i="140"/>
  <c r="F13" i="140"/>
  <c r="E13" i="140"/>
  <c r="D13" i="140"/>
  <c r="B13" i="140"/>
  <c r="B15" i="140" s="1"/>
  <c r="J12" i="140"/>
  <c r="L12" i="140" s="1"/>
  <c r="I12" i="140"/>
  <c r="H12" i="140"/>
  <c r="G12" i="140"/>
  <c r="F12" i="140"/>
  <c r="E12" i="140"/>
  <c r="D12" i="140"/>
  <c r="J9" i="140"/>
  <c r="I9" i="140"/>
  <c r="H9" i="140"/>
  <c r="G9" i="140"/>
  <c r="F9" i="140"/>
  <c r="E9" i="140"/>
  <c r="D9" i="140"/>
  <c r="J8" i="140"/>
  <c r="L8" i="140" s="1"/>
  <c r="I8" i="140"/>
  <c r="H8" i="140"/>
  <c r="G8" i="140"/>
  <c r="F8" i="140"/>
  <c r="E8" i="140"/>
  <c r="D8" i="140"/>
  <c r="J7" i="140"/>
  <c r="L7" i="140" s="1"/>
  <c r="I7" i="140"/>
  <c r="H7" i="140"/>
  <c r="G7" i="140"/>
  <c r="F7" i="140"/>
  <c r="E7" i="140"/>
  <c r="D7" i="140"/>
  <c r="H24" i="139"/>
  <c r="H26" i="139" s="1"/>
  <c r="G24" i="139"/>
  <c r="G26" i="139" s="1"/>
  <c r="F24" i="139"/>
  <c r="F26" i="139" s="1"/>
  <c r="E24" i="139"/>
  <c r="E26" i="139" s="1"/>
  <c r="D24" i="139"/>
  <c r="D26" i="139" s="1"/>
  <c r="C26" i="139"/>
  <c r="K28" i="137"/>
  <c r="M28" i="137" s="1"/>
  <c r="J28" i="137"/>
  <c r="I28" i="137"/>
  <c r="H28" i="137"/>
  <c r="G28" i="137"/>
  <c r="F28" i="137"/>
  <c r="E28" i="137"/>
  <c r="E26" i="131"/>
  <c r="D26" i="131"/>
  <c r="C25" i="131"/>
  <c r="B25" i="131"/>
  <c r="E24" i="131"/>
  <c r="D24" i="131"/>
  <c r="E23" i="131"/>
  <c r="D23" i="131"/>
  <c r="E22" i="131"/>
  <c r="D22" i="131"/>
  <c r="E21" i="131"/>
  <c r="D21" i="131"/>
  <c r="E20" i="131"/>
  <c r="D20" i="131"/>
  <c r="E19" i="131"/>
  <c r="D19" i="131"/>
  <c r="E18" i="131"/>
  <c r="D18" i="131"/>
  <c r="E17" i="131"/>
  <c r="D17" i="131"/>
  <c r="E16" i="131"/>
  <c r="D16" i="131"/>
  <c r="E15" i="131"/>
  <c r="D15" i="131"/>
  <c r="E14" i="131"/>
  <c r="D14" i="131"/>
  <c r="E13" i="131"/>
  <c r="D13" i="131"/>
  <c r="E12" i="131"/>
  <c r="D12" i="131"/>
  <c r="E11" i="131"/>
  <c r="D11" i="131"/>
  <c r="E10" i="131"/>
  <c r="D10" i="131"/>
  <c r="E9" i="131"/>
  <c r="D9" i="131"/>
  <c r="E8" i="131"/>
  <c r="D8" i="131"/>
  <c r="E7" i="131"/>
  <c r="D7" i="131"/>
  <c r="E6" i="131"/>
  <c r="D6" i="131"/>
  <c r="E5" i="131"/>
  <c r="D5" i="131"/>
  <c r="E26" i="130"/>
  <c r="D26" i="130"/>
  <c r="C25" i="130"/>
  <c r="B25" i="130"/>
  <c r="E24" i="130"/>
  <c r="D24" i="130"/>
  <c r="E23" i="130"/>
  <c r="D23" i="130"/>
  <c r="E22" i="130"/>
  <c r="D22" i="130"/>
  <c r="E21" i="130"/>
  <c r="D21" i="130"/>
  <c r="E20" i="130"/>
  <c r="D20" i="130"/>
  <c r="E19" i="130"/>
  <c r="D19" i="130"/>
  <c r="E18" i="130"/>
  <c r="D18" i="130"/>
  <c r="E17" i="130"/>
  <c r="D17" i="130"/>
  <c r="E16" i="130"/>
  <c r="D16" i="130"/>
  <c r="E15" i="130"/>
  <c r="D15" i="130"/>
  <c r="E14" i="130"/>
  <c r="D14" i="130"/>
  <c r="E13" i="130"/>
  <c r="D13" i="130"/>
  <c r="E12" i="130"/>
  <c r="D12" i="130"/>
  <c r="E11" i="130"/>
  <c r="D11" i="130"/>
  <c r="E10" i="130"/>
  <c r="D10" i="130"/>
  <c r="E9" i="130"/>
  <c r="D9" i="130"/>
  <c r="E8" i="130"/>
  <c r="D8" i="130"/>
  <c r="E7" i="130"/>
  <c r="D7" i="130"/>
  <c r="E6" i="130"/>
  <c r="D6" i="130"/>
  <c r="E5" i="130"/>
  <c r="H29" i="129"/>
  <c r="G29" i="129"/>
  <c r="F29" i="129"/>
  <c r="D29" i="129"/>
  <c r="E28" i="129"/>
  <c r="H28" i="129" s="1"/>
  <c r="C28" i="129"/>
  <c r="D28" i="129" s="1"/>
  <c r="H27" i="129"/>
  <c r="G27" i="129"/>
  <c r="F27" i="129"/>
  <c r="D27" i="129"/>
  <c r="H26" i="129"/>
  <c r="G26" i="129"/>
  <c r="F26" i="129"/>
  <c r="D26" i="129"/>
  <c r="H25" i="129"/>
  <c r="G25" i="129"/>
  <c r="F25" i="129"/>
  <c r="D25" i="129"/>
  <c r="H24" i="129"/>
  <c r="G24" i="129"/>
  <c r="F24" i="129"/>
  <c r="D24" i="129"/>
  <c r="H23" i="129"/>
  <c r="G23" i="129"/>
  <c r="F23" i="129"/>
  <c r="D23" i="129"/>
  <c r="H22" i="129"/>
  <c r="G22" i="129"/>
  <c r="F22" i="129"/>
  <c r="D22" i="129"/>
  <c r="H21" i="129"/>
  <c r="G21" i="129"/>
  <c r="F21" i="129"/>
  <c r="D21" i="129"/>
  <c r="H20" i="129"/>
  <c r="G20" i="129"/>
  <c r="F20" i="129"/>
  <c r="D20" i="129"/>
  <c r="H19" i="129"/>
  <c r="G19" i="129"/>
  <c r="F19" i="129"/>
  <c r="D19" i="129"/>
  <c r="H18" i="129"/>
  <c r="G18" i="129"/>
  <c r="F18" i="129"/>
  <c r="D18" i="129"/>
  <c r="H17" i="129"/>
  <c r="G17" i="129"/>
  <c r="F17" i="129"/>
  <c r="D17" i="129"/>
  <c r="H16" i="129"/>
  <c r="G16" i="129"/>
  <c r="F16" i="129"/>
  <c r="D16" i="129"/>
  <c r="H15" i="129"/>
  <c r="G15" i="129"/>
  <c r="F15" i="129"/>
  <c r="D15" i="129"/>
  <c r="H14" i="129"/>
  <c r="G14" i="129"/>
  <c r="F14" i="129"/>
  <c r="D14" i="129"/>
  <c r="H13" i="129"/>
  <c r="G13" i="129"/>
  <c r="F13" i="129"/>
  <c r="D13" i="129"/>
  <c r="H12" i="129"/>
  <c r="G12" i="129"/>
  <c r="F12" i="129"/>
  <c r="D12" i="129"/>
  <c r="H11" i="129"/>
  <c r="G11" i="129"/>
  <c r="F11" i="129"/>
  <c r="D11" i="129"/>
  <c r="H10" i="129"/>
  <c r="G10" i="129"/>
  <c r="F10" i="129"/>
  <c r="D10" i="129"/>
  <c r="H9" i="129"/>
  <c r="G9" i="129"/>
  <c r="F9" i="129"/>
  <c r="D9" i="129"/>
  <c r="H8" i="129"/>
  <c r="G8" i="129"/>
  <c r="F8" i="129"/>
  <c r="D8" i="129"/>
  <c r="G28" i="128"/>
  <c r="I28" i="128" s="1"/>
  <c r="F28" i="128"/>
  <c r="E28" i="128"/>
  <c r="D28" i="128"/>
  <c r="C28" i="128"/>
  <c r="G34" i="127"/>
  <c r="F34" i="127"/>
  <c r="E34" i="127"/>
  <c r="D34" i="127"/>
  <c r="C34" i="127"/>
  <c r="B34" i="127"/>
  <c r="G6" i="127"/>
  <c r="F6" i="127"/>
  <c r="D6" i="127"/>
  <c r="C6" i="127"/>
  <c r="M29" i="126"/>
  <c r="K29" i="126"/>
  <c r="I29" i="126"/>
  <c r="G29" i="126"/>
  <c r="E29" i="126"/>
  <c r="C29" i="126"/>
  <c r="M28" i="126"/>
  <c r="K28" i="126"/>
  <c r="I28" i="126"/>
  <c r="G28" i="126"/>
  <c r="E28" i="126"/>
  <c r="C28" i="126"/>
  <c r="M27" i="126"/>
  <c r="K27" i="126"/>
  <c r="I27" i="126"/>
  <c r="G27" i="126"/>
  <c r="E27" i="126"/>
  <c r="C27" i="126"/>
  <c r="M26" i="126"/>
  <c r="K26" i="126"/>
  <c r="I26" i="126"/>
  <c r="G26" i="126"/>
  <c r="E26" i="126"/>
  <c r="C26" i="126"/>
  <c r="M25" i="126"/>
  <c r="K25" i="126"/>
  <c r="I25" i="126"/>
  <c r="G25" i="126"/>
  <c r="E25" i="126"/>
  <c r="C25" i="126"/>
  <c r="M24" i="126"/>
  <c r="K24" i="126"/>
  <c r="I24" i="126"/>
  <c r="G24" i="126"/>
  <c r="E24" i="126"/>
  <c r="C24" i="126"/>
  <c r="M23" i="126"/>
  <c r="K23" i="126"/>
  <c r="I23" i="126"/>
  <c r="G23" i="126"/>
  <c r="E23" i="126"/>
  <c r="C23" i="126"/>
  <c r="M22" i="126"/>
  <c r="K22" i="126"/>
  <c r="I22" i="126"/>
  <c r="G22" i="126"/>
  <c r="E22" i="126"/>
  <c r="C22" i="126"/>
  <c r="M20" i="126"/>
  <c r="K20" i="126"/>
  <c r="I20" i="126"/>
  <c r="G20" i="126"/>
  <c r="E20" i="126"/>
  <c r="C20" i="126"/>
  <c r="M19" i="126"/>
  <c r="K19" i="126"/>
  <c r="I19" i="126"/>
  <c r="G19" i="126"/>
  <c r="E19" i="126"/>
  <c r="C19" i="126"/>
  <c r="M18" i="126"/>
  <c r="K18" i="126"/>
  <c r="I18" i="126"/>
  <c r="G18" i="126"/>
  <c r="E18" i="126"/>
  <c r="C18" i="126"/>
  <c r="M17" i="126"/>
  <c r="K17" i="126"/>
  <c r="I17" i="126"/>
  <c r="G17" i="126"/>
  <c r="E17" i="126"/>
  <c r="C17" i="126"/>
  <c r="M16" i="126"/>
  <c r="K16" i="126"/>
  <c r="I16" i="126"/>
  <c r="G16" i="126"/>
  <c r="E16" i="126"/>
  <c r="C16" i="126"/>
  <c r="M15" i="126"/>
  <c r="K15" i="126"/>
  <c r="I15" i="126"/>
  <c r="G15" i="126"/>
  <c r="E15" i="126"/>
  <c r="C15" i="126"/>
  <c r="M14" i="126"/>
  <c r="K14" i="126"/>
  <c r="I14" i="126"/>
  <c r="G14" i="126"/>
  <c r="E14" i="126"/>
  <c r="C14" i="126"/>
  <c r="M13" i="126"/>
  <c r="K13" i="126"/>
  <c r="I13" i="126"/>
  <c r="G13" i="126"/>
  <c r="E13" i="126"/>
  <c r="C13" i="126"/>
  <c r="M12" i="126"/>
  <c r="K12" i="126"/>
  <c r="I12" i="126"/>
  <c r="G12" i="126"/>
  <c r="E12" i="126"/>
  <c r="C12" i="126"/>
  <c r="M11" i="126"/>
  <c r="K11" i="126"/>
  <c r="I11" i="126"/>
  <c r="G11" i="126"/>
  <c r="E11" i="126"/>
  <c r="C11" i="126"/>
  <c r="M10" i="126"/>
  <c r="K10" i="126"/>
  <c r="I10" i="126"/>
  <c r="G10" i="126"/>
  <c r="E10" i="126"/>
  <c r="C10" i="126"/>
  <c r="M9" i="126"/>
  <c r="K9" i="126"/>
  <c r="I9" i="126"/>
  <c r="G9" i="126"/>
  <c r="E9" i="126"/>
  <c r="C9" i="126"/>
  <c r="M8" i="126"/>
  <c r="K8" i="126"/>
  <c r="I8" i="126"/>
  <c r="G8" i="126"/>
  <c r="E8" i="126"/>
  <c r="C8" i="126"/>
  <c r="M7" i="126"/>
  <c r="K7" i="126"/>
  <c r="I7" i="126"/>
  <c r="G7" i="126"/>
  <c r="E7" i="126"/>
  <c r="C7" i="126"/>
  <c r="M6" i="126"/>
  <c r="K6" i="126"/>
  <c r="I6" i="126"/>
  <c r="G6" i="126"/>
  <c r="E6" i="126"/>
  <c r="C6" i="126"/>
  <c r="M5" i="126"/>
  <c r="K5" i="126"/>
  <c r="I5" i="126"/>
  <c r="G5" i="126"/>
  <c r="E5" i="126"/>
  <c r="C5" i="126"/>
  <c r="G13" i="121"/>
  <c r="F13" i="121"/>
  <c r="E13" i="121"/>
  <c r="D13" i="121"/>
  <c r="C13" i="121"/>
  <c r="B13" i="121"/>
  <c r="G9" i="118"/>
  <c r="F9" i="118"/>
  <c r="E9" i="118"/>
  <c r="D9" i="118"/>
  <c r="C9" i="118"/>
  <c r="B9" i="118"/>
  <c r="D24" i="117"/>
  <c r="D26" i="117" s="1"/>
  <c r="E24" i="117"/>
  <c r="E26" i="117" s="1"/>
  <c r="F24" i="117"/>
  <c r="G24" i="117"/>
  <c r="H24" i="117"/>
  <c r="H26" i="117" s="1"/>
  <c r="I24" i="117"/>
  <c r="I26" i="117" s="1"/>
  <c r="F26" i="117"/>
  <c r="G26" i="117"/>
  <c r="K27" i="116"/>
  <c r="J27" i="116"/>
  <c r="I27" i="116"/>
  <c r="H27" i="116"/>
  <c r="G27" i="116"/>
  <c r="F27" i="116"/>
  <c r="E27" i="116"/>
  <c r="T31" i="110"/>
  <c r="P31" i="110"/>
  <c r="L31" i="110"/>
  <c r="H31" i="110"/>
  <c r="D31" i="110"/>
  <c r="W19" i="110"/>
  <c r="W20" i="110" s="1"/>
  <c r="W21" i="110" s="1"/>
  <c r="W22" i="110" s="1"/>
  <c r="W23" i="110" s="1"/>
  <c r="W24" i="110" s="1"/>
  <c r="W25" i="110" s="1"/>
  <c r="W26" i="110" s="1"/>
  <c r="W27" i="110" s="1"/>
  <c r="W28" i="110" s="1"/>
  <c r="W29" i="110" s="1"/>
  <c r="W30" i="110" s="1"/>
  <c r="W32" i="110" s="1"/>
  <c r="R19" i="110"/>
  <c r="R20" i="110" s="1"/>
  <c r="R21" i="110" s="1"/>
  <c r="R22" i="110" s="1"/>
  <c r="R23" i="110" s="1"/>
  <c r="R24" i="110" s="1"/>
  <c r="S19" i="110"/>
  <c r="S20" i="110" s="1"/>
  <c r="S21" i="110" s="1"/>
  <c r="S22" i="110" s="1"/>
  <c r="S23" i="110" s="1"/>
  <c r="S24" i="110" s="1"/>
  <c r="S25" i="110" s="1"/>
  <c r="S26" i="110" s="1"/>
  <c r="S27" i="110" s="1"/>
  <c r="S28" i="110" s="1"/>
  <c r="S29" i="110" s="1"/>
  <c r="S30" i="110" s="1"/>
  <c r="S32" i="110" s="1"/>
  <c r="N19" i="110"/>
  <c r="O19" i="110"/>
  <c r="O20" i="110" s="1"/>
  <c r="O21" i="110" s="1"/>
  <c r="O22" i="110" s="1"/>
  <c r="O23" i="110" s="1"/>
  <c r="O24" i="110" s="1"/>
  <c r="O25" i="110" s="1"/>
  <c r="O26" i="110" s="1"/>
  <c r="O27" i="110" s="1"/>
  <c r="O28" i="110" s="1"/>
  <c r="O29" i="110" s="1"/>
  <c r="O30" i="110" s="1"/>
  <c r="O32" i="110" s="1"/>
  <c r="J19" i="110"/>
  <c r="K19" i="110"/>
  <c r="K20" i="110" s="1"/>
  <c r="K21" i="110" s="1"/>
  <c r="F19" i="110"/>
  <c r="F20" i="110" s="1"/>
  <c r="G19" i="110"/>
  <c r="G20" i="110" s="1"/>
  <c r="G21" i="110" s="1"/>
  <c r="G22" i="110" s="1"/>
  <c r="G23" i="110" s="1"/>
  <c r="G24" i="110" s="1"/>
  <c r="G25" i="110" s="1"/>
  <c r="G26" i="110" s="1"/>
  <c r="G27" i="110" s="1"/>
  <c r="G28" i="110" s="1"/>
  <c r="G29" i="110" s="1"/>
  <c r="G30" i="110" s="1"/>
  <c r="G32" i="110" s="1"/>
  <c r="B19" i="110"/>
  <c r="B20" i="110" s="1"/>
  <c r="B21" i="110" s="1"/>
  <c r="B22" i="110" s="1"/>
  <c r="B23" i="110" s="1"/>
  <c r="B24" i="110" s="1"/>
  <c r="B25" i="110" s="1"/>
  <c r="T17" i="110"/>
  <c r="P17" i="110"/>
  <c r="L17" i="110"/>
  <c r="H17" i="110"/>
  <c r="D17" i="110"/>
  <c r="T16" i="110"/>
  <c r="P16" i="110"/>
  <c r="L16" i="110"/>
  <c r="H16" i="110"/>
  <c r="D16" i="110"/>
  <c r="T15" i="110"/>
  <c r="P15" i="110"/>
  <c r="L15" i="110"/>
  <c r="H15" i="110"/>
  <c r="D15" i="110"/>
  <c r="T14" i="110"/>
  <c r="P14" i="110"/>
  <c r="L14" i="110"/>
  <c r="H14" i="110"/>
  <c r="D14" i="110"/>
  <c r="T13" i="110"/>
  <c r="P13" i="110"/>
  <c r="L13" i="110"/>
  <c r="H13" i="110"/>
  <c r="D13" i="110"/>
  <c r="T12" i="110"/>
  <c r="P12" i="110"/>
  <c r="L12" i="110"/>
  <c r="H12" i="110"/>
  <c r="D12" i="110"/>
  <c r="T11" i="110"/>
  <c r="P11" i="110"/>
  <c r="L11" i="110"/>
  <c r="H11" i="110"/>
  <c r="D11" i="110"/>
  <c r="T10" i="110"/>
  <c r="P10" i="110"/>
  <c r="L10" i="110"/>
  <c r="H10" i="110"/>
  <c r="D10" i="110"/>
  <c r="T9" i="110"/>
  <c r="P9" i="110"/>
  <c r="L9" i="110"/>
  <c r="H9" i="110"/>
  <c r="D9" i="110"/>
  <c r="T8" i="110"/>
  <c r="P8" i="110"/>
  <c r="L8" i="110"/>
  <c r="H8" i="110"/>
  <c r="D8" i="110"/>
  <c r="T7" i="110"/>
  <c r="P7" i="110"/>
  <c r="L7" i="110"/>
  <c r="H7" i="110"/>
  <c r="D7" i="110"/>
  <c r="T6" i="110"/>
  <c r="P6" i="110"/>
  <c r="L6" i="110"/>
  <c r="H6" i="110"/>
  <c r="D6" i="110"/>
  <c r="E57" i="109"/>
  <c r="B57" i="109"/>
  <c r="E56" i="109"/>
  <c r="B56" i="109"/>
  <c r="E55" i="109"/>
  <c r="B55" i="109"/>
  <c r="E54" i="109"/>
  <c r="B54" i="109"/>
  <c r="E52" i="109"/>
  <c r="B52" i="109"/>
  <c r="E51" i="109"/>
  <c r="B51" i="109"/>
  <c r="E50" i="109"/>
  <c r="B50" i="109"/>
  <c r="E49" i="109"/>
  <c r="B49" i="109"/>
  <c r="E48" i="109"/>
  <c r="B48" i="109"/>
  <c r="E47" i="109"/>
  <c r="B47" i="109"/>
  <c r="E46" i="109"/>
  <c r="B46" i="109"/>
  <c r="E45" i="109"/>
  <c r="G45" i="109" s="1"/>
  <c r="B45" i="109"/>
  <c r="L43" i="109"/>
  <c r="H43" i="109"/>
  <c r="G43" i="109"/>
  <c r="F43" i="109"/>
  <c r="D43" i="109"/>
  <c r="C43" i="109"/>
  <c r="L42" i="109"/>
  <c r="M42" i="109" s="1"/>
  <c r="H42" i="109"/>
  <c r="J42" i="109" s="1"/>
  <c r="G42" i="109"/>
  <c r="F42" i="109"/>
  <c r="D42" i="109"/>
  <c r="C42" i="109"/>
  <c r="L41" i="109"/>
  <c r="H41" i="109"/>
  <c r="G41" i="109"/>
  <c r="F41" i="109"/>
  <c r="D41" i="109"/>
  <c r="C41" i="109"/>
  <c r="L40" i="109"/>
  <c r="H40" i="109"/>
  <c r="J40" i="109" s="1"/>
  <c r="G40" i="109"/>
  <c r="F40" i="109"/>
  <c r="D40" i="109"/>
  <c r="C40" i="109"/>
  <c r="L39" i="109"/>
  <c r="M39" i="109" s="1"/>
  <c r="H39" i="109"/>
  <c r="G39" i="109"/>
  <c r="F39" i="109"/>
  <c r="D39" i="109"/>
  <c r="C39" i="109"/>
  <c r="L38" i="109"/>
  <c r="H38" i="109"/>
  <c r="J38" i="109" s="1"/>
  <c r="G38" i="109"/>
  <c r="F38" i="109"/>
  <c r="D38" i="109"/>
  <c r="C38" i="109"/>
  <c r="L37" i="109"/>
  <c r="H37" i="109"/>
  <c r="G37" i="109"/>
  <c r="F37" i="109"/>
  <c r="D37" i="109"/>
  <c r="C37" i="109"/>
  <c r="L36" i="109"/>
  <c r="H36" i="109"/>
  <c r="J36" i="109" s="1"/>
  <c r="G36" i="109"/>
  <c r="F36" i="109"/>
  <c r="D36" i="109"/>
  <c r="C36" i="109"/>
  <c r="L35" i="109"/>
  <c r="H35" i="109"/>
  <c r="G35" i="109"/>
  <c r="F35" i="109"/>
  <c r="D35" i="109"/>
  <c r="C35" i="109"/>
  <c r="L34" i="109"/>
  <c r="H34" i="109"/>
  <c r="J34" i="109" s="1"/>
  <c r="G34" i="109"/>
  <c r="F34" i="109"/>
  <c r="D34" i="109"/>
  <c r="C34" i="109"/>
  <c r="L33" i="109"/>
  <c r="H33" i="109"/>
  <c r="G33" i="109"/>
  <c r="F33" i="109"/>
  <c r="D33" i="109"/>
  <c r="C33" i="109"/>
  <c r="L32" i="109"/>
  <c r="H32" i="109"/>
  <c r="J32" i="109" s="1"/>
  <c r="G32" i="109"/>
  <c r="F32" i="109"/>
  <c r="D32" i="109"/>
  <c r="C32" i="109"/>
  <c r="O11" i="108"/>
  <c r="L11" i="108"/>
  <c r="H11" i="108"/>
  <c r="G11" i="108"/>
  <c r="C11" i="108"/>
  <c r="O10" i="108"/>
  <c r="J10" i="108"/>
  <c r="M10" i="108" s="1"/>
  <c r="H10" i="108"/>
  <c r="G10" i="108"/>
  <c r="D10" i="108"/>
  <c r="C10" i="108"/>
  <c r="O9" i="108"/>
  <c r="J9" i="108"/>
  <c r="H9" i="108"/>
  <c r="G9" i="108"/>
  <c r="D9" i="108"/>
  <c r="C9" i="108"/>
  <c r="O8" i="108"/>
  <c r="J8" i="108"/>
  <c r="M8" i="108" s="1"/>
  <c r="H8" i="108"/>
  <c r="G8" i="108"/>
  <c r="D8" i="108"/>
  <c r="C8" i="108"/>
  <c r="O7" i="108"/>
  <c r="J7" i="108"/>
  <c r="H7" i="108"/>
  <c r="G7" i="108"/>
  <c r="D7" i="108"/>
  <c r="C7" i="108"/>
  <c r="O6" i="108"/>
  <c r="J6" i="108"/>
  <c r="M6" i="108" s="1"/>
  <c r="H6" i="108"/>
  <c r="D6" i="108"/>
  <c r="E25" i="151" l="1"/>
  <c r="D25" i="151"/>
  <c r="I53" i="148"/>
  <c r="I40" i="148"/>
  <c r="I66" i="148"/>
  <c r="I48" i="148"/>
  <c r="I54" i="148"/>
  <c r="G26" i="150"/>
  <c r="G13" i="156"/>
  <c r="I7" i="156"/>
  <c r="G12" i="156"/>
  <c r="F20" i="140"/>
  <c r="I21" i="140"/>
  <c r="J20" i="140"/>
  <c r="L20" i="140" s="1"/>
  <c r="L17" i="140"/>
  <c r="F21" i="140"/>
  <c r="J22" i="140"/>
  <c r="H21" i="140"/>
  <c r="G21" i="140"/>
  <c r="G20" i="140"/>
  <c r="J21" i="140"/>
  <c r="E25" i="131"/>
  <c r="D25" i="131"/>
  <c r="E25" i="130"/>
  <c r="D25" i="130"/>
  <c r="P9" i="108"/>
  <c r="E61" i="109"/>
  <c r="H61" i="182"/>
  <c r="F64" i="181"/>
  <c r="E68" i="181"/>
  <c r="F68" i="181" s="1"/>
  <c r="M55" i="182"/>
  <c r="F61" i="181"/>
  <c r="I50" i="182"/>
  <c r="L59" i="181"/>
  <c r="G61" i="181"/>
  <c r="D59" i="181"/>
  <c r="G59" i="181"/>
  <c r="E67" i="181"/>
  <c r="P6" i="108"/>
  <c r="P8" i="108"/>
  <c r="K7" i="108"/>
  <c r="P11" i="108"/>
  <c r="P12" i="108"/>
  <c r="L7" i="108"/>
  <c r="K9" i="108"/>
  <c r="P10" i="108"/>
  <c r="K11" i="108"/>
  <c r="P7" i="108"/>
  <c r="L9" i="108"/>
  <c r="AB25" i="110"/>
  <c r="Z26" i="110"/>
  <c r="L52" i="109"/>
  <c r="D50" i="109"/>
  <c r="H50" i="109"/>
  <c r="K50" i="109" s="1"/>
  <c r="B62" i="109"/>
  <c r="D54" i="109"/>
  <c r="G56" i="109"/>
  <c r="G57" i="109"/>
  <c r="H56" i="109"/>
  <c r="J56" i="109" s="1"/>
  <c r="L50" i="109"/>
  <c r="D51" i="109"/>
  <c r="C55" i="109"/>
  <c r="E62" i="109"/>
  <c r="L62" i="109" s="1"/>
  <c r="H51" i="109"/>
  <c r="J51" i="109" s="1"/>
  <c r="L51" i="109"/>
  <c r="D52" i="109"/>
  <c r="F57" i="109"/>
  <c r="H52" i="109"/>
  <c r="K52" i="109" s="1"/>
  <c r="C51" i="109"/>
  <c r="C49" i="109"/>
  <c r="C57" i="109"/>
  <c r="L57" i="109"/>
  <c r="D49" i="109"/>
  <c r="H49" i="109"/>
  <c r="L49" i="109"/>
  <c r="C50" i="109"/>
  <c r="B61" i="109"/>
  <c r="B59" i="109"/>
  <c r="C54" i="109"/>
  <c r="K55" i="182"/>
  <c r="M50" i="182"/>
  <c r="K48" i="182"/>
  <c r="I51" i="182"/>
  <c r="I53" i="182"/>
  <c r="E65" i="182"/>
  <c r="F65" i="182" s="1"/>
  <c r="F63" i="181"/>
  <c r="K43" i="181"/>
  <c r="M51" i="181"/>
  <c r="M50" i="181"/>
  <c r="M48" i="181"/>
  <c r="K44" i="181"/>
  <c r="M56" i="181"/>
  <c r="H58" i="181"/>
  <c r="K58" i="181" s="1"/>
  <c r="K46" i="181"/>
  <c r="H59" i="181"/>
  <c r="K59" i="181" s="1"/>
  <c r="M53" i="181"/>
  <c r="E64" i="109"/>
  <c r="H54" i="109"/>
  <c r="K54" i="109" s="1"/>
  <c r="E65" i="109"/>
  <c r="H57" i="109"/>
  <c r="K57" i="109" s="1"/>
  <c r="D55" i="109"/>
  <c r="L56" i="109"/>
  <c r="L55" i="109"/>
  <c r="B64" i="109"/>
  <c r="D56" i="109"/>
  <c r="L54" i="109"/>
  <c r="H55" i="109"/>
  <c r="K55" i="109" s="1"/>
  <c r="D57" i="109"/>
  <c r="B65" i="109"/>
  <c r="L19" i="110"/>
  <c r="T24" i="110"/>
  <c r="J20" i="110"/>
  <c r="J21" i="110" s="1"/>
  <c r="J22" i="110" s="1"/>
  <c r="J23" i="110" s="1"/>
  <c r="J24" i="110" s="1"/>
  <c r="J25" i="110" s="1"/>
  <c r="D19" i="110"/>
  <c r="P19" i="110"/>
  <c r="C61" i="182"/>
  <c r="K53" i="182"/>
  <c r="M53" i="182"/>
  <c r="J49" i="182"/>
  <c r="M49" i="182"/>
  <c r="D61" i="182"/>
  <c r="K50" i="182"/>
  <c r="I55" i="182"/>
  <c r="J50" i="182"/>
  <c r="I54" i="182"/>
  <c r="J51" i="182"/>
  <c r="L60" i="182"/>
  <c r="H60" i="182"/>
  <c r="D60" i="182"/>
  <c r="C60" i="182"/>
  <c r="B67" i="182"/>
  <c r="I56" i="182"/>
  <c r="K56" i="182"/>
  <c r="K51" i="182"/>
  <c r="H59" i="182"/>
  <c r="I61" i="182" s="1"/>
  <c r="M51" i="182"/>
  <c r="H58" i="182"/>
  <c r="L58" i="182"/>
  <c r="B65" i="182"/>
  <c r="J53" i="182"/>
  <c r="J48" i="182"/>
  <c r="M48" i="182"/>
  <c r="L64" i="182"/>
  <c r="H64" i="182"/>
  <c r="I64" i="182" s="1"/>
  <c r="D64" i="182"/>
  <c r="C64" i="182"/>
  <c r="M56" i="182"/>
  <c r="G64" i="182"/>
  <c r="F64" i="182"/>
  <c r="G63" i="182"/>
  <c r="E68" i="182"/>
  <c r="F63" i="182"/>
  <c r="J54" i="182"/>
  <c r="M54" i="182"/>
  <c r="I49" i="182"/>
  <c r="K61" i="182"/>
  <c r="G61" i="182"/>
  <c r="F61" i="182"/>
  <c r="K54" i="182"/>
  <c r="J61" i="182"/>
  <c r="L61" i="182"/>
  <c r="M61" i="182" s="1"/>
  <c r="G60" i="182"/>
  <c r="E67" i="182"/>
  <c r="F60" i="182"/>
  <c r="L63" i="182"/>
  <c r="H63" i="182"/>
  <c r="K63" i="182" s="1"/>
  <c r="D63" i="182"/>
  <c r="C63" i="182"/>
  <c r="J63" i="182"/>
  <c r="M49" i="181"/>
  <c r="K45" i="181"/>
  <c r="L64" i="181"/>
  <c r="D64" i="181"/>
  <c r="C64" i="181"/>
  <c r="I55" i="181"/>
  <c r="H64" i="181"/>
  <c r="J55" i="181"/>
  <c r="K55" i="181"/>
  <c r="M54" i="181"/>
  <c r="I50" i="181"/>
  <c r="H61" i="181"/>
  <c r="J61" i="181" s="1"/>
  <c r="J50" i="181"/>
  <c r="K50" i="181"/>
  <c r="I51" i="181"/>
  <c r="J51" i="181"/>
  <c r="K51" i="181"/>
  <c r="G64" i="181"/>
  <c r="L61" i="181"/>
  <c r="M61" i="181" s="1"/>
  <c r="D61" i="181"/>
  <c r="C61" i="181"/>
  <c r="I49" i="181"/>
  <c r="K49" i="181"/>
  <c r="L58" i="181"/>
  <c r="D58" i="181"/>
  <c r="B65" i="181"/>
  <c r="G58" i="181"/>
  <c r="E65" i="181"/>
  <c r="F60" i="181"/>
  <c r="I54" i="181"/>
  <c r="K54" i="181"/>
  <c r="L63" i="181"/>
  <c r="D63" i="181"/>
  <c r="C63" i="181"/>
  <c r="B68" i="181"/>
  <c r="G63" i="181"/>
  <c r="I53" i="181"/>
  <c r="H63" i="181"/>
  <c r="J63" i="181" s="1"/>
  <c r="K53" i="181"/>
  <c r="M55" i="181"/>
  <c r="J45" i="181"/>
  <c r="I56" i="181"/>
  <c r="K56" i="181"/>
  <c r="I48" i="181"/>
  <c r="H60" i="181"/>
  <c r="J60" i="181" s="1"/>
  <c r="K48" i="181"/>
  <c r="L60" i="181"/>
  <c r="D60" i="181"/>
  <c r="B67" i="181"/>
  <c r="G67" i="181" s="1"/>
  <c r="C60" i="181"/>
  <c r="G60" i="181"/>
  <c r="J49" i="181"/>
  <c r="E26" i="150"/>
  <c r="F26" i="150"/>
  <c r="G34" i="148"/>
  <c r="D19" i="140"/>
  <c r="H19" i="140"/>
  <c r="D20" i="140"/>
  <c r="H20" i="140"/>
  <c r="E19" i="140"/>
  <c r="I19" i="140"/>
  <c r="E20" i="140"/>
  <c r="I20" i="140"/>
  <c r="D21" i="140"/>
  <c r="F19" i="140"/>
  <c r="J19" i="140"/>
  <c r="L19" i="140" s="1"/>
  <c r="E21" i="140"/>
  <c r="G19" i="140"/>
  <c r="F28" i="129"/>
  <c r="G28" i="129"/>
  <c r="L21" i="110"/>
  <c r="K22" i="110"/>
  <c r="H20" i="110"/>
  <c r="F21" i="110"/>
  <c r="B26" i="110"/>
  <c r="T23" i="110"/>
  <c r="H19" i="110"/>
  <c r="T19" i="110"/>
  <c r="J26" i="110"/>
  <c r="T22" i="110"/>
  <c r="R25" i="110"/>
  <c r="T20" i="110"/>
  <c r="T21" i="110"/>
  <c r="N20" i="110"/>
  <c r="K33" i="109"/>
  <c r="J33" i="109"/>
  <c r="I33" i="109"/>
  <c r="M34" i="109"/>
  <c r="I38" i="109"/>
  <c r="I32" i="109"/>
  <c r="M33" i="109"/>
  <c r="K35" i="109"/>
  <c r="J35" i="109"/>
  <c r="I35" i="109"/>
  <c r="M36" i="109"/>
  <c r="I40" i="109"/>
  <c r="M41" i="109"/>
  <c r="K43" i="109"/>
  <c r="J43" i="109"/>
  <c r="I43" i="109"/>
  <c r="F52" i="109"/>
  <c r="G48" i="109"/>
  <c r="I34" i="109"/>
  <c r="M35" i="109"/>
  <c r="K37" i="109"/>
  <c r="J37" i="109"/>
  <c r="I37" i="109"/>
  <c r="M38" i="109"/>
  <c r="I42" i="109"/>
  <c r="M43" i="109"/>
  <c r="F51" i="109"/>
  <c r="E59" i="109"/>
  <c r="L59" i="109" s="1"/>
  <c r="G47" i="109"/>
  <c r="C62" i="109"/>
  <c r="K41" i="109"/>
  <c r="J41" i="109"/>
  <c r="I41" i="109"/>
  <c r="M32" i="109"/>
  <c r="I36" i="109"/>
  <c r="M37" i="109"/>
  <c r="K39" i="109"/>
  <c r="J39" i="109"/>
  <c r="I39" i="109"/>
  <c r="M40" i="109"/>
  <c r="F50" i="109"/>
  <c r="G46" i="109"/>
  <c r="E58" i="109"/>
  <c r="K32" i="109"/>
  <c r="K34" i="109"/>
  <c r="K36" i="109"/>
  <c r="K38" i="109"/>
  <c r="K40" i="109"/>
  <c r="K42" i="109"/>
  <c r="L45" i="109"/>
  <c r="L46" i="109"/>
  <c r="L47" i="109"/>
  <c r="L48" i="109"/>
  <c r="H45" i="109"/>
  <c r="H46" i="109"/>
  <c r="K46" i="109" s="1"/>
  <c r="H47" i="109"/>
  <c r="K47" i="109" s="1"/>
  <c r="H48" i="109"/>
  <c r="K48" i="109" s="1"/>
  <c r="F49" i="109"/>
  <c r="J50" i="109"/>
  <c r="F54" i="109"/>
  <c r="F55" i="109"/>
  <c r="F56" i="109"/>
  <c r="B58" i="109"/>
  <c r="D45" i="109"/>
  <c r="D46" i="109"/>
  <c r="D47" i="109"/>
  <c r="D48" i="109"/>
  <c r="G49" i="109"/>
  <c r="G50" i="109"/>
  <c r="G51" i="109"/>
  <c r="C52" i="109"/>
  <c r="G52" i="109"/>
  <c r="G54" i="109"/>
  <c r="G55" i="109"/>
  <c r="C56" i="109"/>
  <c r="M7" i="108"/>
  <c r="K8" i="108"/>
  <c r="M9" i="108"/>
  <c r="K10" i="108"/>
  <c r="M11" i="108"/>
  <c r="L6" i="108"/>
  <c r="L8" i="108"/>
  <c r="L10" i="108"/>
  <c r="L20" i="110" l="1"/>
  <c r="D65" i="109"/>
  <c r="E69" i="109"/>
  <c r="K56" i="109"/>
  <c r="J54" i="109"/>
  <c r="M56" i="109"/>
  <c r="M59" i="109"/>
  <c r="D64" i="109"/>
  <c r="M50" i="109"/>
  <c r="F64" i="109"/>
  <c r="G61" i="109"/>
  <c r="G65" i="182"/>
  <c r="G65" i="109"/>
  <c r="C65" i="109"/>
  <c r="M57" i="109"/>
  <c r="I54" i="109"/>
  <c r="M52" i="109"/>
  <c r="J52" i="109"/>
  <c r="F67" i="181"/>
  <c r="Z27" i="110"/>
  <c r="AB26" i="110"/>
  <c r="E68" i="109"/>
  <c r="G62" i="109"/>
  <c r="D62" i="109"/>
  <c r="H62" i="109"/>
  <c r="K62" i="109" s="1"/>
  <c r="F65" i="109"/>
  <c r="I49" i="109"/>
  <c r="K51" i="109"/>
  <c r="M51" i="109"/>
  <c r="I56" i="109"/>
  <c r="M54" i="109"/>
  <c r="K49" i="109"/>
  <c r="J49" i="109"/>
  <c r="M55" i="109"/>
  <c r="F62" i="109"/>
  <c r="J48" i="109"/>
  <c r="D61" i="109"/>
  <c r="H61" i="109"/>
  <c r="K61" i="109" s="1"/>
  <c r="C64" i="109"/>
  <c r="L61" i="109"/>
  <c r="I52" i="109"/>
  <c r="M49" i="109"/>
  <c r="B68" i="109"/>
  <c r="K64" i="182"/>
  <c r="J58" i="181"/>
  <c r="J59" i="181"/>
  <c r="L65" i="181"/>
  <c r="M60" i="181"/>
  <c r="H65" i="181"/>
  <c r="J57" i="109"/>
  <c r="I57" i="109"/>
  <c r="H65" i="109"/>
  <c r="K65" i="109" s="1"/>
  <c r="L65" i="109"/>
  <c r="M65" i="109" s="1"/>
  <c r="I55" i="109"/>
  <c r="B69" i="109"/>
  <c r="D69" i="109" s="1"/>
  <c r="L64" i="109"/>
  <c r="G64" i="109"/>
  <c r="H64" i="109"/>
  <c r="K64" i="109" s="1"/>
  <c r="J55" i="109"/>
  <c r="D20" i="110"/>
  <c r="M63" i="182"/>
  <c r="H65" i="182"/>
  <c r="I65" i="182" s="1"/>
  <c r="G67" i="182"/>
  <c r="F67" i="182"/>
  <c r="L68" i="182"/>
  <c r="H68" i="182"/>
  <c r="J68" i="182" s="1"/>
  <c r="D68" i="182"/>
  <c r="C68" i="182"/>
  <c r="G68" i="182"/>
  <c r="F68" i="182"/>
  <c r="J64" i="182"/>
  <c r="M64" i="182"/>
  <c r="L65" i="182"/>
  <c r="M65" i="182" s="1"/>
  <c r="D65" i="182"/>
  <c r="C65" i="182"/>
  <c r="L67" i="182"/>
  <c r="H67" i="182"/>
  <c r="K67" i="182" s="1"/>
  <c r="D67" i="182"/>
  <c r="C67" i="182"/>
  <c r="I60" i="182"/>
  <c r="I63" i="182"/>
  <c r="K60" i="182"/>
  <c r="J60" i="182"/>
  <c r="M60" i="182"/>
  <c r="I64" i="181"/>
  <c r="K64" i="181"/>
  <c r="M63" i="181"/>
  <c r="M64" i="181"/>
  <c r="I63" i="181"/>
  <c r="H68" i="181"/>
  <c r="J68" i="181" s="1"/>
  <c r="K63" i="181"/>
  <c r="L68" i="181"/>
  <c r="D68" i="181"/>
  <c r="C68" i="181"/>
  <c r="L67" i="181"/>
  <c r="D67" i="181"/>
  <c r="C67" i="181"/>
  <c r="I60" i="181"/>
  <c r="H67" i="181"/>
  <c r="J67" i="181" s="1"/>
  <c r="K60" i="181"/>
  <c r="G68" i="181"/>
  <c r="I61" i="181"/>
  <c r="K61" i="181"/>
  <c r="J64" i="181"/>
  <c r="I34" i="148"/>
  <c r="J27" i="110"/>
  <c r="B27" i="110"/>
  <c r="L22" i="110"/>
  <c r="K23" i="110"/>
  <c r="D21" i="110"/>
  <c r="N21" i="110"/>
  <c r="P20" i="110"/>
  <c r="T25" i="110"/>
  <c r="R26" i="110"/>
  <c r="H21" i="110"/>
  <c r="F22" i="110"/>
  <c r="I50" i="109"/>
  <c r="H59" i="109"/>
  <c r="J59" i="109" s="1"/>
  <c r="J47" i="109"/>
  <c r="D58" i="109"/>
  <c r="H58" i="109"/>
  <c r="K58" i="109" s="1"/>
  <c r="L58" i="109"/>
  <c r="M58" i="109" s="1"/>
  <c r="B66" i="109"/>
  <c r="C61" i="109"/>
  <c r="E66" i="109"/>
  <c r="G58" i="109"/>
  <c r="F61" i="109"/>
  <c r="J45" i="109"/>
  <c r="J62" i="109"/>
  <c r="D59" i="109"/>
  <c r="K45" i="109"/>
  <c r="I51" i="109"/>
  <c r="M62" i="109"/>
  <c r="J46" i="109"/>
  <c r="G59" i="109"/>
  <c r="L69" i="109"/>
  <c r="G68" i="109"/>
  <c r="C69" i="109" l="1"/>
  <c r="G69" i="109"/>
  <c r="H69" i="109"/>
  <c r="K69" i="109" s="1"/>
  <c r="L68" i="109"/>
  <c r="F68" i="109"/>
  <c r="F69" i="109"/>
  <c r="D68" i="109"/>
  <c r="AB27" i="110"/>
  <c r="Z28" i="110"/>
  <c r="H68" i="109"/>
  <c r="K68" i="109" s="1"/>
  <c r="J61" i="109"/>
  <c r="J58" i="109"/>
  <c r="I61" i="109"/>
  <c r="K59" i="109"/>
  <c r="I62" i="109"/>
  <c r="M64" i="109"/>
  <c r="I65" i="109"/>
  <c r="J64" i="109"/>
  <c r="I64" i="109"/>
  <c r="M69" i="109"/>
  <c r="K65" i="182"/>
  <c r="M67" i="182"/>
  <c r="K68" i="182"/>
  <c r="I68" i="182"/>
  <c r="M67" i="181"/>
  <c r="M68" i="181"/>
  <c r="J65" i="109"/>
  <c r="J65" i="182"/>
  <c r="M68" i="182"/>
  <c r="I67" i="182"/>
  <c r="J67" i="182"/>
  <c r="I68" i="181"/>
  <c r="K68" i="181"/>
  <c r="I67" i="181"/>
  <c r="K67" i="181"/>
  <c r="R27" i="110"/>
  <c r="T26" i="110"/>
  <c r="K24" i="110"/>
  <c r="L23" i="110"/>
  <c r="J28" i="110"/>
  <c r="P21" i="110"/>
  <c r="N22" i="110"/>
  <c r="H22" i="110"/>
  <c r="F23" i="110"/>
  <c r="D22" i="110"/>
  <c r="B28" i="110"/>
  <c r="L66" i="109"/>
  <c r="M66" i="109" s="1"/>
  <c r="H66" i="109"/>
  <c r="I66" i="109" s="1"/>
  <c r="D66" i="109"/>
  <c r="C66" i="109"/>
  <c r="J69" i="109"/>
  <c r="M61" i="109"/>
  <c r="C68" i="109"/>
  <c r="G66" i="109"/>
  <c r="F66" i="109"/>
  <c r="I69" i="109" l="1"/>
  <c r="J68" i="109"/>
  <c r="Z29" i="110"/>
  <c r="AB28" i="110"/>
  <c r="I68" i="109"/>
  <c r="K66" i="109"/>
  <c r="J66" i="109"/>
  <c r="D23" i="110"/>
  <c r="T27" i="110"/>
  <c r="R28" i="110"/>
  <c r="H23" i="110"/>
  <c r="F24" i="110"/>
  <c r="B29" i="110"/>
  <c r="P22" i="110"/>
  <c r="N23" i="110"/>
  <c r="J29" i="110"/>
  <c r="K25" i="110"/>
  <c r="L24" i="110"/>
  <c r="M68" i="109"/>
  <c r="Z30" i="110" l="1"/>
  <c r="AB29" i="110"/>
  <c r="J30" i="110"/>
  <c r="B30" i="110"/>
  <c r="P23" i="110"/>
  <c r="N24" i="110"/>
  <c r="F25" i="110"/>
  <c r="H24" i="110"/>
  <c r="R29" i="110"/>
  <c r="T28" i="110"/>
  <c r="D24" i="110"/>
  <c r="K26" i="110"/>
  <c r="L25" i="110"/>
  <c r="Z32" i="110" l="1"/>
  <c r="AB30" i="110"/>
  <c r="B32" i="110"/>
  <c r="K27" i="110"/>
  <c r="L26" i="110"/>
  <c r="T29" i="110"/>
  <c r="R30" i="110"/>
  <c r="J32" i="110"/>
  <c r="N25" i="110"/>
  <c r="P24" i="110"/>
  <c r="D25" i="110"/>
  <c r="F26" i="110"/>
  <c r="H25" i="110"/>
  <c r="T30" i="110" l="1"/>
  <c r="R32" i="110"/>
  <c r="F27" i="110"/>
  <c r="H26" i="110"/>
  <c r="D26" i="110"/>
  <c r="N26" i="110"/>
  <c r="P25" i="110"/>
  <c r="K28" i="110"/>
  <c r="L27" i="110"/>
  <c r="D27" i="110" l="1"/>
  <c r="K29" i="110"/>
  <c r="L28" i="110"/>
  <c r="N27" i="110"/>
  <c r="P26" i="110"/>
  <c r="F28" i="110"/>
  <c r="H27" i="110"/>
  <c r="D28" i="110" l="1"/>
  <c r="F29" i="110"/>
  <c r="H28" i="110"/>
  <c r="K30" i="110"/>
  <c r="L29" i="110"/>
  <c r="N28" i="110"/>
  <c r="P27" i="110"/>
  <c r="N29" i="110" l="1"/>
  <c r="P28" i="110"/>
  <c r="F30" i="110"/>
  <c r="H29" i="110"/>
  <c r="K32" i="110"/>
  <c r="L30" i="110"/>
  <c r="D29" i="110"/>
  <c r="N30" i="110" l="1"/>
  <c r="P29" i="110"/>
  <c r="D30" i="110"/>
  <c r="F32" i="110"/>
  <c r="H30" i="110"/>
  <c r="N32" i="110" l="1"/>
  <c r="P30" i="110"/>
  <c r="B28" i="128" l="1"/>
</calcChain>
</file>

<file path=xl/sharedStrings.xml><?xml version="1.0" encoding="utf-8"?>
<sst xmlns="http://schemas.openxmlformats.org/spreadsheetml/2006/main" count="2555" uniqueCount="1146">
  <si>
    <t xml:space="preserve"> İHRACAT - EXPORTS</t>
  </si>
  <si>
    <t>İTHALAT - IMPORTS</t>
  </si>
  <si>
    <t>HACİM - VOLUME</t>
  </si>
  <si>
    <t xml:space="preserve"> DENGE - BALANCE</t>
  </si>
  <si>
    <t>Değişim %</t>
  </si>
  <si>
    <t>Değer</t>
  </si>
  <si>
    <t>İth/İhr.%</t>
  </si>
  <si>
    <t>İhracat %</t>
  </si>
  <si>
    <t>İthalat %</t>
  </si>
  <si>
    <t>Value</t>
  </si>
  <si>
    <t xml:space="preserve">  % Change</t>
  </si>
  <si>
    <t xml:space="preserve">Exports (%) </t>
  </si>
  <si>
    <t>Imports (%)</t>
  </si>
  <si>
    <t xml:space="preserve">Imp/Exp. (%) </t>
  </si>
  <si>
    <t>Exp/Imp. (%)</t>
  </si>
  <si>
    <t>1. DIŞ  TİCARET  DENGESİ  VE  HACMİ - Yıllık</t>
  </si>
  <si>
    <t xml:space="preserve">1. FOREIGN  TRADE  BALANCE  AND  VOLUME - Annual </t>
  </si>
  <si>
    <t>Milyon $ - $ Million</t>
  </si>
  <si>
    <t>İhr/İth. %</t>
  </si>
  <si>
    <t>İth/İhr. %</t>
  </si>
  <si>
    <t>3. DIŞ  TİCARET  DENGESİ  VE  HACMİ - Aylık</t>
  </si>
  <si>
    <t xml:space="preserve">3. FOREIGN  TRADE  BALANCE  AND  VOLUME - Monthly </t>
  </si>
  <si>
    <t>İHRACAT - EXPORTS</t>
  </si>
  <si>
    <t>DENGE - BALANCE</t>
  </si>
  <si>
    <t>Değişim % (1)</t>
  </si>
  <si>
    <t>% Change (1)</t>
  </si>
  <si>
    <t>Imp/Exp. (%)</t>
  </si>
  <si>
    <t>Exports (%)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</si>
  <si>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</si>
  <si>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</si>
  <si>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</si>
  <si>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</si>
  <si>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</si>
  <si>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</si>
  <si>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</si>
  <si>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</si>
  <si>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</si>
  <si>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</si>
  <si>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</si>
  <si>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Q2</t>
  </si>
  <si>
    <t>Q3</t>
  </si>
  <si>
    <t>Q4</t>
  </si>
  <si>
    <t>H2</t>
  </si>
  <si>
    <t>(1) Bir önceki yılın aynı dönemine göre değişim oranı</t>
  </si>
  <si>
    <t>(1) % change compared with the same period of the previous year</t>
  </si>
  <si>
    <t>4. DIŞ  TİCARET  DENGESİ  VE  HACMİ - Aylık</t>
  </si>
  <si>
    <t xml:space="preserve">4. FOREIGN  TRADE  BALANCE  AND  VOLUME - Monthly </t>
  </si>
  <si>
    <t>2013 I</t>
  </si>
  <si>
    <t>2014 I</t>
  </si>
  <si>
    <t>2013 Q1</t>
  </si>
  <si>
    <t>2014 Q1</t>
  </si>
  <si>
    <t xml:space="preserve"> </t>
  </si>
  <si>
    <t>2013 H1</t>
  </si>
  <si>
    <t>2014 H1</t>
  </si>
  <si>
    <t>Imports(%)</t>
  </si>
  <si>
    <t>2015 I</t>
  </si>
  <si>
    <t>2016 I</t>
  </si>
  <si>
    <t>2015 Q1</t>
  </si>
  <si>
    <t>2016 Q1</t>
  </si>
  <si>
    <t>2015 H1</t>
  </si>
  <si>
    <t>2016 H1</t>
  </si>
  <si>
    <t xml:space="preserve">     </t>
  </si>
  <si>
    <t xml:space="preserve">Milyon $ - $ Million </t>
  </si>
  <si>
    <t>%(1)</t>
  </si>
  <si>
    <t>AYLAR - MONTHS</t>
  </si>
  <si>
    <t>IMP.</t>
  </si>
  <si>
    <t>EXP.</t>
  </si>
  <si>
    <t>K Ü M Ü L A T İ F - C U M U L A T I V E</t>
  </si>
  <si>
    <t>(1) İhracatın İthalatı karşılama oranı</t>
  </si>
  <si>
    <t>DIŞ TİCARET</t>
  </si>
  <si>
    <t>FOREIGN TRADE</t>
  </si>
  <si>
    <t>TABLO  1.</t>
  </si>
  <si>
    <t xml:space="preserve">DIŞ  TİCARET  DENGESİ  VE  HACMİ </t>
  </si>
  <si>
    <t>TABLE   1.</t>
  </si>
  <si>
    <t xml:space="preserve">FOREIGN  TRADE  BALANCE  AND  VOLUME </t>
  </si>
  <si>
    <t xml:space="preserve">                                                                                              </t>
  </si>
  <si>
    <t xml:space="preserve">           </t>
  </si>
  <si>
    <t>TABLO  2.</t>
  </si>
  <si>
    <t>TABLE   2.</t>
  </si>
  <si>
    <t>TABLO  3.</t>
  </si>
  <si>
    <t>TABLE   3.</t>
  </si>
  <si>
    <t xml:space="preserve">FOREIGN  TRADE  BALANCE  AND  VOLUME   </t>
  </si>
  <si>
    <t>TABLO  4.</t>
  </si>
  <si>
    <t>TABLE   4.</t>
  </si>
  <si>
    <t>TABLO  5.</t>
  </si>
  <si>
    <t>TABLE   5.</t>
  </si>
  <si>
    <t>TABLO  6.</t>
  </si>
  <si>
    <t>TABLE   6.</t>
  </si>
  <si>
    <t>TABLO  7.</t>
  </si>
  <si>
    <t>TABLE   7.</t>
  </si>
  <si>
    <t xml:space="preserve">GENİŞ EKONOMİK GRUPLARIN SINIFLAMASINA (GEGS) GÖRE İHRACAT </t>
  </si>
  <si>
    <t xml:space="preserve">BREAKDOWN OF EXPORTS BY BEC  </t>
  </si>
  <si>
    <t xml:space="preserve">İHRACATIMIZDAKİ İLK 20 FASIL </t>
  </si>
  <si>
    <t>TOP TWENTY CHAPTERS IN EXPORTS</t>
  </si>
  <si>
    <t>EXPORTS BY MODE OF TRANSPORT</t>
  </si>
  <si>
    <t>COĞRAFİ BÖLGELER İTİBARİYLE İHRACAT</t>
  </si>
  <si>
    <t>EXPORTS BY GEOGRAPHICAL REGION</t>
  </si>
  <si>
    <t>EXPORTS BY CURRENCIES</t>
  </si>
  <si>
    <t>İHRACAT - Ülke Gruplarına Göre Dağılım</t>
  </si>
  <si>
    <t xml:space="preserve">EXPORTS - By Country Groups </t>
  </si>
  <si>
    <t>İHRACAT -Ülkeler ve Ülke Gruplarına Göre Dağılım</t>
  </si>
  <si>
    <t>EXPORTS - By Countries and Country Groups</t>
  </si>
  <si>
    <t>İHRACAT - Serbest Ticaret Anlaşması (STA) Ülkelerine Göre Dağılım</t>
  </si>
  <si>
    <t>EXPORTS - By Free Trade Agreement (FTA) Countries</t>
  </si>
  <si>
    <t>İHRACATIMIZDA İLK 20 SIRAYI ALAN ÜLKELER</t>
  </si>
  <si>
    <t>TOP TWENTY COUNTRIES IN TURKEY'S EXPORTS</t>
  </si>
  <si>
    <t>İHRACATIMIZIN ÖNEMLİ ÖLÇÜDE ARTTIĞI ÜLKELER</t>
  </si>
  <si>
    <t>EXPANDING EXPORT MARKETS</t>
  </si>
  <si>
    <t>İHRACATIMIZIN ÖNEMLİ ÖLÇÜDE AZALDIĞI ÜLKELER</t>
  </si>
  <si>
    <t>DIMINISHING EXPORT MARKETS</t>
  </si>
  <si>
    <t xml:space="preserve">GENİŞ EKONOMİK GRUPLARIN SINIFLAMASINA (GEGS) GÖRE İTHALAT </t>
  </si>
  <si>
    <t xml:space="preserve">BREAKDOWN OF IMPORTS BY BEC  </t>
  </si>
  <si>
    <t xml:space="preserve">İTHALATIMIZDAKİ İLK 20 FASIL </t>
  </si>
  <si>
    <t>TOP TWENTY CHAPTERS IN IMPORTS</t>
  </si>
  <si>
    <t>ENERJİ DIŞ TİCARET GELİŞMELERİ</t>
  </si>
  <si>
    <t>ENERGY FOREIGN TRADE DEVELOPMENTS</t>
  </si>
  <si>
    <t>IMPORTS BY MODE OF TRANSPORT</t>
  </si>
  <si>
    <t>COĞRAFİ BÖLGELER İTİBARİYLE İTHALAT</t>
  </si>
  <si>
    <t>IMPORTS BY GEOGRAPHICAL REGIONS</t>
  </si>
  <si>
    <t xml:space="preserve">İTHALATÇI FİRMALARIN İLLERE GÖRE DAĞILIMI </t>
  </si>
  <si>
    <t xml:space="preserve">IMPORTING FIRMS BY PROVINCES </t>
  </si>
  <si>
    <t>IMPORTS BY CURRENCIES</t>
  </si>
  <si>
    <t>İTHALAT - Ülke Gruplarına Göre Dağılım</t>
  </si>
  <si>
    <t>IMPORTS - By Country Groups</t>
  </si>
  <si>
    <t>İTHALAT - Ülkeler ve Ülke Gruplarına Göre Dağılım</t>
  </si>
  <si>
    <t xml:space="preserve">IMPORTS - By Countries and Country Groups </t>
  </si>
  <si>
    <t>İTHALAT -  Serbest Ticaret Anlaşması (STA) Ülkelerine Göre Dağılım</t>
  </si>
  <si>
    <t>IMPORTS - By Free Trade Agreement (FTA) Countries</t>
  </si>
  <si>
    <t>İTHALATIMIZDA İLK 20 SIRAYI ALAN ÜLKELER</t>
  </si>
  <si>
    <t>TOP TWENTY COUNTRIES IN TURKEY'S IMPORTS</t>
  </si>
  <si>
    <t>İTHALATIMIZIN ÖNEMLİ ÖLÇÜDE ARTTIĞI ÜLKELER</t>
  </si>
  <si>
    <t>EXPANDING IMPORT MARKETS</t>
  </si>
  <si>
    <t>İTHALATIMIZIN ÖNEMLİ ÖLÇÜDE AZALDIĞI ÜLKELER</t>
  </si>
  <si>
    <t>DIMINISHING IMPORT MARKETS</t>
  </si>
  <si>
    <t>DIŞ TİCARET / GSYH</t>
  </si>
  <si>
    <t>FOREIGN TRADE / GDP</t>
  </si>
  <si>
    <t>ÖDEMELER DENGESİ</t>
  </si>
  <si>
    <t>BALANCE OF PAYMENTS</t>
  </si>
  <si>
    <t>EXPORTS</t>
  </si>
  <si>
    <t>GENEL TOPLAM</t>
  </si>
  <si>
    <t>TOTAL GENERAL</t>
  </si>
  <si>
    <t xml:space="preserve">% Change </t>
  </si>
  <si>
    <t>YATIRIM MALLARI</t>
  </si>
  <si>
    <t>CAPITAL GOODS</t>
  </si>
  <si>
    <t>Yatırım (sermaye) Malları ( Taşımacılık araçları hariç )</t>
  </si>
  <si>
    <t>Capital goods - (except transport equipment)</t>
  </si>
  <si>
    <t>Sanayi ile ilgili taşımacılık araç ve gereçleri</t>
  </si>
  <si>
    <t>Transport equipment, industrial</t>
  </si>
  <si>
    <t>ARA MALLARI</t>
  </si>
  <si>
    <t>INTERMEDIATE GOODS</t>
  </si>
  <si>
    <t>Sanayi için işlem görmemiş hammaddeler</t>
  </si>
  <si>
    <t>Food and beverages,primary,mainly for industry</t>
  </si>
  <si>
    <t>Sanayi için işlem görmüş hammaddeler</t>
  </si>
  <si>
    <t>Food and beverages,processed,mainly for industry</t>
  </si>
  <si>
    <t>İşlem görmemiş yakıt ve yağlar</t>
  </si>
  <si>
    <t>Fuels and lubricants,primary</t>
  </si>
  <si>
    <t>Yatırım mallarının aksam ve parçaları</t>
  </si>
  <si>
    <t>Parts and accessories of capital goods</t>
  </si>
  <si>
    <t>Taşımacılık araçlarının aksam ve parçaları</t>
  </si>
  <si>
    <t>Parts and accessories of transport equipment</t>
  </si>
  <si>
    <t>Esası yiyecek ve içecek olan işlenmemiş hammadeler</t>
  </si>
  <si>
    <t>Other,primary, mainly for industry</t>
  </si>
  <si>
    <t>Esası yiyecek ve içecek olan işlenmiş hammaddeler</t>
  </si>
  <si>
    <t>Other,processed, mainly for industry</t>
  </si>
  <si>
    <t>İşlem görmüş diğer yakıt ve yağlar</t>
  </si>
  <si>
    <t>Fuels and lubricants,processed</t>
  </si>
  <si>
    <t>TÜKETİM MALLARI</t>
  </si>
  <si>
    <t>CONSUMPTION GOODS</t>
  </si>
  <si>
    <t>Binek otomobilleri</t>
  </si>
  <si>
    <t>Passenger motor cars</t>
  </si>
  <si>
    <t>Dayanıklı tüketim malları</t>
  </si>
  <si>
    <t>Durable consumption goods</t>
  </si>
  <si>
    <t>Yarı dayanıklı tüketim malları</t>
  </si>
  <si>
    <t>Semi-durable consumption goods</t>
  </si>
  <si>
    <t>Dayanıksız tüketim malları</t>
  </si>
  <si>
    <t>Non-durable consumption goods</t>
  </si>
  <si>
    <t>Esası yiyecek ve içecek olan işlenmemiş tüketim malları</t>
  </si>
  <si>
    <t>Food and beverages,primary</t>
  </si>
  <si>
    <t>Esası yiyecek ve içecek olan işlenmiş tüketim malları</t>
  </si>
  <si>
    <t>Food and beverages,processed</t>
  </si>
  <si>
    <t>Motor benzini ve diğer hafif yağlar</t>
  </si>
  <si>
    <t>Gasoline</t>
  </si>
  <si>
    <t>Sanayii ile ilgili olmayan taşıma araç ve gereçleri</t>
  </si>
  <si>
    <t>Non-industrial transport equipment</t>
  </si>
  <si>
    <t>DİĞERLERİ</t>
  </si>
  <si>
    <t>OTHERS</t>
  </si>
  <si>
    <t>(*) Dünya Ticaret Örgütünün (DTÖ) kullandığı GEGS tasnifidir.</t>
  </si>
  <si>
    <t>(*) BEC is one of the classifications used by WTO</t>
  </si>
  <si>
    <t>Kaynak: TÜİK</t>
  </si>
  <si>
    <t>Source: TSI</t>
  </si>
  <si>
    <t>CHAPTERS</t>
  </si>
  <si>
    <t>VEHİCLES OTHER THAN RAİLWAY OR TRAMWAY ROLLİNG-STOCK, PARTS THEREOF</t>
  </si>
  <si>
    <t>BOİLERS, MACHİNERİES AND MECHANİCAL APPLİANCES, PARTS THEREOF</t>
  </si>
  <si>
    <t>PRECİOUS STONES, PRECİOUS METALS, PEARLS AND ARTİCLES THEREOF</t>
  </si>
  <si>
    <t>KNİTTED AND CROCHETED GOODS AND ARTİCLES THEREOF</t>
  </si>
  <si>
    <t>ELECTRİCAL MACHİNERY AND EQUİPMENT, PARTS THEREOF</t>
  </si>
  <si>
    <t>IRON AND STEEL</t>
  </si>
  <si>
    <t>NON KNİTTED AND CROCHETED GOODS AND ARTİCLES THEREOF</t>
  </si>
  <si>
    <t>PLASTİC AND ARTİCLES THEREOF</t>
  </si>
  <si>
    <t>DEMİR VEYA ÇELİKTEN EŞYA</t>
  </si>
  <si>
    <t>ARTİCLES OF İRON AND STEEL</t>
  </si>
  <si>
    <t>08</t>
  </si>
  <si>
    <t>EDİBLE FRUİTS AND NUTS, PEEL OF MELONS OR CİTRUS FRUİTS</t>
  </si>
  <si>
    <t>MİNERAL FUELS, MİNERALS OİLS AND PRODUCT OF THEİR DİSTİLLATİON</t>
  </si>
  <si>
    <t>FURNİTURE</t>
  </si>
  <si>
    <t>ALUMİNYUM VE ALUMİNYUM EŞYA</t>
  </si>
  <si>
    <t>ALUMİNİUM AND ARTİCLES THEREOF</t>
  </si>
  <si>
    <t>KAUÇUK VE KAUÇUKTAN EŞYA</t>
  </si>
  <si>
    <t>RUBBER AND ARTİCLES THEREOF</t>
  </si>
  <si>
    <t>TUZ,KÜKÜRT,TOPRAK VE TAŞLAR,ALÇILAR VE ÇİMENTO</t>
  </si>
  <si>
    <t>SALT, SULPHUR, EARTHS AND STONES, PLASTERİNG MATERİALS, LİME AND CEMENT</t>
  </si>
  <si>
    <t>OLD CLOTHİNG AND OTHER TEXTİLE ARCTİLES, RAGS</t>
  </si>
  <si>
    <t>CARPETS, MATS MATTİNG AND TAPESTRİES</t>
  </si>
  <si>
    <t>SEBZE,MEYVA,BİTKİ PARÇALARI,SERT KABUKLU YEMİŞ KONSERVELERİ</t>
  </si>
  <si>
    <t>COTTON,COTTON YARN AND COTTON TEXTİLES</t>
  </si>
  <si>
    <t>PREPARATIONS OF CEREALS, FLOUR OR STARCH OR MILK</t>
  </si>
  <si>
    <t>TOTAL LIST</t>
  </si>
  <si>
    <t>GENEL İHRACAT</t>
  </si>
  <si>
    <t>TOTAL  EXPORTS</t>
  </si>
  <si>
    <t>GENEL İHRACAT İÇİNDEKİ PAYI</t>
  </si>
  <si>
    <t>PERCENTAGES  IN TOTAL EXPORTS</t>
  </si>
  <si>
    <t>DENİZ YOLU</t>
  </si>
  <si>
    <t>SEA</t>
  </si>
  <si>
    <t>DEMİR YOLU</t>
  </si>
  <si>
    <t>RAIL</t>
  </si>
  <si>
    <t>KARA YOLU</t>
  </si>
  <si>
    <t>ROAD</t>
  </si>
  <si>
    <t>HAVA YOLU</t>
  </si>
  <si>
    <t>AIR</t>
  </si>
  <si>
    <t>DİĞER</t>
  </si>
  <si>
    <t>OTHER</t>
  </si>
  <si>
    <t>Yıllık / Annual</t>
  </si>
  <si>
    <t>-</t>
  </si>
  <si>
    <t>Yıllık - Annual</t>
  </si>
  <si>
    <t>AKDENİZ BÖLGESİ</t>
  </si>
  <si>
    <t>MEDITERRANEAN REGION</t>
  </si>
  <si>
    <t>DOĞU ANADOLU BÖLGESİ</t>
  </si>
  <si>
    <t>EASTERN ANATOLIAN REGION</t>
  </si>
  <si>
    <t>EGE BÖLGESİ</t>
  </si>
  <si>
    <t>AEGEAN REGION</t>
  </si>
  <si>
    <t>GÜNEYDOĞU ANADOLU BÖLGESİ</t>
  </si>
  <si>
    <t>SOUTH EASTERN ANATOLIAN REGION</t>
  </si>
  <si>
    <t>İÇ ANADOLU BÖLGESİ</t>
  </si>
  <si>
    <t>CENTRAL ANATOLIAN REGION</t>
  </si>
  <si>
    <t>KARADENİZ BÖLGESİ</t>
  </si>
  <si>
    <t>BLACK SEA REGION</t>
  </si>
  <si>
    <t>MARMARA BÖLGESİ</t>
  </si>
  <si>
    <t>MARMARA REGION</t>
  </si>
  <si>
    <t>BİLİNMEYEN</t>
  </si>
  <si>
    <t>Bin $ - $ Thousand</t>
  </si>
  <si>
    <t>İL - PROVINCE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</si>
  <si>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</si>
  <si>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</si>
  <si>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</si>
  <si>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</si>
  <si>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</si>
  <si>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</si>
  <si>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</si>
  <si>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</si>
  <si>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</si>
  <si>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</si>
  <si>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</si>
  <si>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</si>
  <si>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</si>
  <si>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</si>
  <si>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</si>
  <si>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</si>
  <si>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</si>
  <si>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</si>
  <si>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</si>
  <si>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</si>
  <si>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</si>
  <si>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</si>
  <si>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</si>
  <si>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</si>
  <si>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</si>
  <si>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</si>
  <si>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</si>
  <si>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</si>
  <si>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</si>
  <si>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</si>
  <si>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</si>
  <si>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</si>
  <si>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</si>
  <si>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</si>
  <si>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</si>
  <si>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</si>
  <si>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</si>
  <si>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</si>
  <si>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</si>
  <si>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</si>
  <si>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</si>
  <si>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</si>
  <si>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</si>
  <si>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</si>
  <si>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</si>
  <si>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</si>
  <si>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</si>
  <si>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</si>
  <si>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</si>
  <si>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</si>
  <si>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</si>
  <si>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</si>
  <si>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</si>
  <si>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</si>
  <si>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</si>
  <si>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</si>
  <si>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</si>
  <si>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</si>
  <si>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</si>
  <si>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</si>
  <si>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</si>
  <si>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</si>
  <si>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</si>
  <si>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</si>
  <si>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</si>
  <si>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</si>
  <si>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</si>
  <si>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</si>
  <si>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</si>
  <si>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</si>
  <si>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</si>
  <si>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</si>
  <si>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</si>
  <si>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</si>
  <si>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</si>
  <si>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</si>
  <si>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</si>
  <si>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</si>
  <si>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</si>
  <si>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GENEL TOPLAM - TOTAL GENERAL</t>
  </si>
  <si>
    <t>% Change</t>
  </si>
  <si>
    <t>Dağılım %</t>
  </si>
  <si>
    <t>% Share</t>
  </si>
  <si>
    <t>ABD DOLARI (USD)</t>
  </si>
  <si>
    <t>AVRUPA PARA BİRİMİ (EURO)</t>
  </si>
  <si>
    <t xml:space="preserve">DANİMARKA KRONU (KD) </t>
  </si>
  <si>
    <t>İNGİLİZ STERLİNİ (STRL)</t>
  </si>
  <si>
    <t>İSVEÇ KRONU (KS)</t>
  </si>
  <si>
    <t>İSVİÇRE FRANGI (FS)</t>
  </si>
  <si>
    <t>JAPON YENİ (YEN)</t>
  </si>
  <si>
    <t>TÜRK LİRASI (TL)</t>
  </si>
  <si>
    <t>DİĞERLERİ - OTHERS</t>
  </si>
  <si>
    <t xml:space="preserve">         Milyon $ - $ Million </t>
  </si>
  <si>
    <t>TOTAL EXPORTS</t>
  </si>
  <si>
    <t>DİĞER ÜLKELER</t>
  </si>
  <si>
    <t>OTHER COUNTRIES</t>
  </si>
  <si>
    <t xml:space="preserve">DİĞER AVRUPA ÜLKELERİ </t>
  </si>
  <si>
    <t>OTHER EUROPEAN COUNTRIES</t>
  </si>
  <si>
    <t>AFRİKA ÜLKELERİ</t>
  </si>
  <si>
    <t>AFRICAN COUNTRIES</t>
  </si>
  <si>
    <t xml:space="preserve">     KUZEY AFRİKA</t>
  </si>
  <si>
    <t xml:space="preserve">      NORTH AFRICA</t>
  </si>
  <si>
    <t xml:space="preserve">     DİGER AFRİKA</t>
  </si>
  <si>
    <t xml:space="preserve">      OTHER AFRICA</t>
  </si>
  <si>
    <t>AMERİKA ÜLKELERİ</t>
  </si>
  <si>
    <t>AMERICAN COUNTRIES</t>
  </si>
  <si>
    <t xml:space="preserve">      KUZEY AMERİKA</t>
  </si>
  <si>
    <t xml:space="preserve">      NORTH AMERICA</t>
  </si>
  <si>
    <t xml:space="preserve">      GÜNEY AMERİKA</t>
  </si>
  <si>
    <t xml:space="preserve">      SOUTH AMERICA</t>
  </si>
  <si>
    <t>ASYA ÜLKELERİ</t>
  </si>
  <si>
    <t>ASIAN COUNTRIES</t>
  </si>
  <si>
    <t xml:space="preserve">       YAKIN VE ORTADOĞU ÜLKELERİ</t>
  </si>
  <si>
    <t xml:space="preserve">      NEAR &amp; MIDDLE EASTERN COUNTRIES</t>
  </si>
  <si>
    <t xml:space="preserve">        DİĞER ASYA ÜLKELERİ</t>
  </si>
  <si>
    <t xml:space="preserve">      OTHER ASIAN COUNTRIES </t>
  </si>
  <si>
    <t>AVUSTURALYA VE YENİ ZELANDA</t>
  </si>
  <si>
    <t>AUSTRALIA AND NEW ZEALAND</t>
  </si>
  <si>
    <t>DİĞER ÜLKE ve BÖLGELER</t>
  </si>
  <si>
    <t>SELECTED COUNTRY GROUPS</t>
  </si>
  <si>
    <t>OECD ÜLKELERİ</t>
  </si>
  <si>
    <t>OECD COUNTRIES</t>
  </si>
  <si>
    <t>EFTA</t>
  </si>
  <si>
    <t>KARADENİZ EKONOMİK İŞBİRLİĞİ</t>
  </si>
  <si>
    <t xml:space="preserve">BLACKSEA ECONOMIC COOPERATION </t>
  </si>
  <si>
    <t>EKONOMİK İŞBİRLİĞİ TEŞKİLATI</t>
  </si>
  <si>
    <t>ECONOMIC COORPERATION ORGANIZATION</t>
  </si>
  <si>
    <t>BAĞIMSIZ DEVLETLER TOPLULUĞU</t>
  </si>
  <si>
    <t xml:space="preserve">COMMONWEALTH OF INDEPENDENT STATES </t>
  </si>
  <si>
    <t xml:space="preserve">TÜRK CUMHURİYETLERİ </t>
  </si>
  <si>
    <t>TURKIC REPUBLICS</t>
  </si>
  <si>
    <t>İSLAM KONFERANSI TEŞKİLATI</t>
  </si>
  <si>
    <t>ORGANIZATION OF ISLAMIC CONFERENCE</t>
  </si>
  <si>
    <t>D-8 GELİŞEN SEKİZ ÜLKE</t>
  </si>
  <si>
    <t>D-8 ORGANIZATION FOR ECONOMIC COOPERATION</t>
  </si>
  <si>
    <t>A. AB ÜLKELERİ (28)</t>
  </si>
  <si>
    <t>A. EU COUNTRIES (28)</t>
  </si>
  <si>
    <t>ALMANYA</t>
  </si>
  <si>
    <t>GERMANY</t>
  </si>
  <si>
    <t>AVUSTURYA</t>
  </si>
  <si>
    <t>AUSTRIA</t>
  </si>
  <si>
    <t>BELÇİKA</t>
  </si>
  <si>
    <t>BELGIUM</t>
  </si>
  <si>
    <t>BULGARİSTAN</t>
  </si>
  <si>
    <t>BULGARIA</t>
  </si>
  <si>
    <t>ÇEK CUMHURİYETİ</t>
  </si>
  <si>
    <t>CZECH REPUBLIC</t>
  </si>
  <si>
    <t>DANİMARKA</t>
  </si>
  <si>
    <t>DENMARK</t>
  </si>
  <si>
    <t>ESTONYA</t>
  </si>
  <si>
    <t>ESTONIA</t>
  </si>
  <si>
    <t>FİNLANDİYA</t>
  </si>
  <si>
    <t>FINLAND</t>
  </si>
  <si>
    <t>FRANSA</t>
  </si>
  <si>
    <t>FRANCE</t>
  </si>
  <si>
    <t>HIRVATİSTAN</t>
  </si>
  <si>
    <t>CROATİA</t>
  </si>
  <si>
    <t>HOLLANDA</t>
  </si>
  <si>
    <t>NETHERLANDS</t>
  </si>
  <si>
    <t>İNGİLTERE</t>
  </si>
  <si>
    <t>UNITED KINGDOM</t>
  </si>
  <si>
    <t>İRLANDA</t>
  </si>
  <si>
    <t>IRELAND</t>
  </si>
  <si>
    <t>İSPANYA</t>
  </si>
  <si>
    <t>SPAIN</t>
  </si>
  <si>
    <t>İSVEÇ</t>
  </si>
  <si>
    <t>SWEDEN</t>
  </si>
  <si>
    <t>İTALYA</t>
  </si>
  <si>
    <t>ITALY</t>
  </si>
  <si>
    <t>LETONYA</t>
  </si>
  <si>
    <t>LATVIA</t>
  </si>
  <si>
    <t>LİTVANYA</t>
  </si>
  <si>
    <t>LITHUANIA</t>
  </si>
  <si>
    <t>LÜKSEMBURG</t>
  </si>
  <si>
    <t>LUXEMBOURG</t>
  </si>
  <si>
    <t>MACARİSTAN</t>
  </si>
  <si>
    <t>HUNGARY</t>
  </si>
  <si>
    <t>MALTA</t>
  </si>
  <si>
    <t>POLONYA</t>
  </si>
  <si>
    <t>POLAND</t>
  </si>
  <si>
    <t>PORTEKİZ</t>
  </si>
  <si>
    <t>PORTUGAL</t>
  </si>
  <si>
    <t>ROMANYA</t>
  </si>
  <si>
    <t>ROMANIA</t>
  </si>
  <si>
    <t>SLOVAKIA</t>
  </si>
  <si>
    <t>SLOVENYA</t>
  </si>
  <si>
    <t>SLOVENIA</t>
  </si>
  <si>
    <t>YUNANİSTAN</t>
  </si>
  <si>
    <t>GREECE</t>
  </si>
  <si>
    <t>C. OTHER COUNTRIES</t>
  </si>
  <si>
    <t>1-DİĞER AVRUPA ÜLKELERİ</t>
  </si>
  <si>
    <t>1-OTHER EUROPEAN COUNTRIES</t>
  </si>
  <si>
    <t>İSVİÇRE</t>
  </si>
  <si>
    <t>SWITZERLAND</t>
  </si>
  <si>
    <t>TURKISH REP.OF NORTHERN CYPRUS</t>
  </si>
  <si>
    <t>RUSYA FEDERASYONU</t>
  </si>
  <si>
    <t>RUSSIAN FEDERATION</t>
  </si>
  <si>
    <t>UKRAYNA</t>
  </si>
  <si>
    <t>UKRAINE</t>
  </si>
  <si>
    <t>2-AFRİKA ÜLKELERİ</t>
  </si>
  <si>
    <t>2-AFRICAN COUNTRIES</t>
  </si>
  <si>
    <t>CEZAYİR</t>
  </si>
  <si>
    <t>ALGERIA</t>
  </si>
  <si>
    <t>FAS</t>
  </si>
  <si>
    <t>MOROCCO</t>
  </si>
  <si>
    <t>GÜNEY AFRİKA CUMHURİYETİ</t>
  </si>
  <si>
    <t>REPUBLIC OF SOUTH AFRICA</t>
  </si>
  <si>
    <t>LİBYA</t>
  </si>
  <si>
    <t>LIBYA</t>
  </si>
  <si>
    <t>MISIR</t>
  </si>
  <si>
    <t>EGPYT</t>
  </si>
  <si>
    <t>TUNUS</t>
  </si>
  <si>
    <t>TUNUSIA</t>
  </si>
  <si>
    <t>3-AMERİKA ÜLKELERİ</t>
  </si>
  <si>
    <t>3-AMERICAN COUNTRIES</t>
  </si>
  <si>
    <t>A.B.D.</t>
  </si>
  <si>
    <t>U.S.A.</t>
  </si>
  <si>
    <t>KANADA</t>
  </si>
  <si>
    <t>CANADA</t>
  </si>
  <si>
    <t>MEKSİKA</t>
  </si>
  <si>
    <t>MEXICO</t>
  </si>
  <si>
    <t>4-ASYA ÜLKELERİ</t>
  </si>
  <si>
    <t>4-ASIAN COUNTRIES</t>
  </si>
  <si>
    <t>YAKIN VE ORTADOĞU ÜLKELERİ</t>
  </si>
  <si>
    <t>NEAR &amp;MIDDLE EASTERN COUNTRIES</t>
  </si>
  <si>
    <t>AZERBAYCAN</t>
  </si>
  <si>
    <t>AZERBAIJAN</t>
  </si>
  <si>
    <t>B.A.E.</t>
  </si>
  <si>
    <t>UNITED ARAB EMIRATES</t>
  </si>
  <si>
    <t>GÜRCİSTAN</t>
  </si>
  <si>
    <t>GEORGIA</t>
  </si>
  <si>
    <t>IRAK</t>
  </si>
  <si>
    <t>IRAQ</t>
  </si>
  <si>
    <t>İRAN</t>
  </si>
  <si>
    <t xml:space="preserve">IRAN </t>
  </si>
  <si>
    <t>İSRAİL</t>
  </si>
  <si>
    <t>ISRAEL</t>
  </si>
  <si>
    <t>KUVEYT</t>
  </si>
  <si>
    <t>KUWAIT</t>
  </si>
  <si>
    <t>SURİYE</t>
  </si>
  <si>
    <t>SYRIA</t>
  </si>
  <si>
    <t>SUUDİ ARABİSTAN</t>
  </si>
  <si>
    <t>SAUDI ARABIA</t>
  </si>
  <si>
    <t>ÜRDÜN</t>
  </si>
  <si>
    <t>JORDAN</t>
  </si>
  <si>
    <t>DİĞER ASYA ÜLKELERİ</t>
  </si>
  <si>
    <t>OTHER ASIAN COUNTRIES</t>
  </si>
  <si>
    <t>5-AVUSTRALYA VE YENİ ZELANDA</t>
  </si>
  <si>
    <t>5-AUSTRALIA AND NEW ZEALAND</t>
  </si>
  <si>
    <t>6-DİĞER ÜLKE VE BÖLGELER</t>
  </si>
  <si>
    <t>6-OTHER COUNTRIES</t>
  </si>
  <si>
    <t>ARNAVUTLUK</t>
  </si>
  <si>
    <t>ALBANIA</t>
  </si>
  <si>
    <t>BOSNA-HERSEK</t>
  </si>
  <si>
    <t>BOSNIA-HERZEGOVINA</t>
  </si>
  <si>
    <t xml:space="preserve">     SWITZERLAND (*)</t>
  </si>
  <si>
    <t xml:space="preserve">     ICELAND (*)</t>
  </si>
  <si>
    <t xml:space="preserve">     NORWAY (*)</t>
  </si>
  <si>
    <t>FİLİSTİN</t>
  </si>
  <si>
    <t>PALESTINE</t>
  </si>
  <si>
    <t>SOUTH KOREA</t>
  </si>
  <si>
    <t>KARADAĞ</t>
  </si>
  <si>
    <t>MONTENEGRO</t>
  </si>
  <si>
    <t>KOSOVA</t>
  </si>
  <si>
    <t>KOSOVO</t>
  </si>
  <si>
    <t>LIECHTENSTEIN</t>
  </si>
  <si>
    <t>MACEDONIA</t>
  </si>
  <si>
    <t>MALEZYA</t>
  </si>
  <si>
    <t>MALAYSIA</t>
  </si>
  <si>
    <t xml:space="preserve">EGYPT </t>
  </si>
  <si>
    <t>MOLDOVA</t>
  </si>
  <si>
    <t>MAURITIUS</t>
  </si>
  <si>
    <t>SIRBİSTAN</t>
  </si>
  <si>
    <t>SERBIA</t>
  </si>
  <si>
    <t>ŞİLİ</t>
  </si>
  <si>
    <t>CHILE</t>
  </si>
  <si>
    <t>TUNISIA</t>
  </si>
  <si>
    <t>STA TOPLAMI</t>
  </si>
  <si>
    <t>TOTAL OF FTA</t>
  </si>
  <si>
    <t>(*) EFTA Ülkeleri</t>
  </si>
  <si>
    <t>(*) EFTA Countries</t>
  </si>
  <si>
    <t>Toplam içindeki</t>
  </si>
  <si>
    <t xml:space="preserve"> payı %</t>
  </si>
  <si>
    <t>% Share in</t>
  </si>
  <si>
    <t>Fark</t>
  </si>
  <si>
    <t>ÜLKELER</t>
  </si>
  <si>
    <t>total exp.</t>
  </si>
  <si>
    <t>Difference</t>
  </si>
  <si>
    <t>COUNTRIES</t>
  </si>
  <si>
    <t>IRAN</t>
  </si>
  <si>
    <t>EGYPT</t>
  </si>
  <si>
    <t>ÇİN</t>
  </si>
  <si>
    <t>CHINA</t>
  </si>
  <si>
    <t>LİSTE TOPLAMI</t>
  </si>
  <si>
    <t>(1) Sıralama son yıla göre yapılmıştır.</t>
  </si>
  <si>
    <t>Fark (1)</t>
  </si>
  <si>
    <t>Difference (1)</t>
  </si>
  <si>
    <t>(1) Sıralama  farka göre yapılmıştır.</t>
  </si>
  <si>
    <t>(1) Ranked by the diffrence over the previous year</t>
  </si>
  <si>
    <t xml:space="preserve">   </t>
  </si>
  <si>
    <t>RUSSIA</t>
  </si>
  <si>
    <t>TÜRKMENİSTAN</t>
  </si>
  <si>
    <t>TURKMENISTAN</t>
  </si>
  <si>
    <t>BRAZIL</t>
  </si>
  <si>
    <t>TURKISH REPUBLIC OF NORTHERN CYPRUS</t>
  </si>
  <si>
    <t>(1) Ranked by the difference over the previous year</t>
  </si>
  <si>
    <t>Capital goods-(except transport equipment)</t>
  </si>
  <si>
    <t>Food and beverages, processed, mainly for industry</t>
  </si>
  <si>
    <t>Fuels and lubricants, primary</t>
  </si>
  <si>
    <r>
      <t xml:space="preserve">Gizli veri </t>
    </r>
    <r>
      <rPr>
        <b/>
        <sz val="11"/>
        <rFont val="Calibri"/>
        <family val="2"/>
        <charset val="162"/>
      </rPr>
      <t>(1) (2)</t>
    </r>
  </si>
  <si>
    <r>
      <t xml:space="preserve">Confidential data </t>
    </r>
    <r>
      <rPr>
        <b/>
        <sz val="11"/>
        <rFont val="Calibri"/>
        <family val="2"/>
        <charset val="162"/>
      </rPr>
      <t xml:space="preserve">(1) (2) </t>
    </r>
  </si>
  <si>
    <r>
      <rPr>
        <b/>
        <i/>
        <sz val="11"/>
        <rFont val="Calibri"/>
        <family val="2"/>
        <charset val="162"/>
      </rPr>
      <t xml:space="preserve">(1) </t>
    </r>
    <r>
      <rPr>
        <b/>
        <i/>
        <sz val="11"/>
        <color indexed="8"/>
        <rFont val="Calibri"/>
        <family val="2"/>
        <charset val="162"/>
      </rPr>
      <t xml:space="preserve">Gizleme uygulanarak aynı fasıl altında tek bir GTİP kodunda birleştirilen maddelere ait toplam değer, sınıflamalarda ana grup toplamlarının kaybolmaması </t>
    </r>
  </si>
  <si>
    <t>amacıyla ‘gizli veri ‘ adıyla ayrı bir grup olarak verilmiştir. Söz konusu maddelerin bulunduğu alt grup değerleri, gizli maddelerin değerinin çıkarılmasından</t>
  </si>
  <si>
    <t>sonra kalan maddelerin değerlerini içermektedir.</t>
  </si>
  <si>
    <t xml:space="preserve">(1) Because of  applying confidentiality, total value related to commodities combined in a Commodity Code under the same chapter, was given in a different group as “confidential data” to prevent any  </t>
  </si>
  <si>
    <t xml:space="preserve">missing value in main group total in classifications. The subgroup values in the mentioned commodities, contain remained commodities' values after subtracted values of confidential data.  </t>
  </si>
  <si>
    <r>
      <rPr>
        <b/>
        <i/>
        <sz val="11"/>
        <rFont val="Calibri"/>
        <family val="2"/>
        <charset val="162"/>
      </rPr>
      <t xml:space="preserve">(2) </t>
    </r>
    <r>
      <rPr>
        <b/>
        <i/>
        <sz val="11"/>
        <color indexed="8"/>
        <rFont val="Calibri"/>
        <family val="2"/>
        <charset val="162"/>
      </rPr>
      <t>TÜİK, İthalatçı firmanın talebi üzerine, Hampetrol, doğalgaz ve taşkömürü ithalat verilerini gizlemektedir.</t>
    </r>
  </si>
  <si>
    <t>(2) Upon the demand of the importer firm, TSI disguises the  import data related with the crude oil, natural gas and coal.</t>
  </si>
  <si>
    <t>DEMİR VE ÇELİK</t>
  </si>
  <si>
    <t>PLASTİK VE PLASTİKTEN MAMUL EŞYA</t>
  </si>
  <si>
    <t>ECZACILIK ÜRÜNLERİ</t>
  </si>
  <si>
    <t>BAKIR VE BAKIRDAN EŞYA</t>
  </si>
  <si>
    <t>GENEL İTHALAT</t>
  </si>
  <si>
    <t>TOTAL IMPORTS</t>
  </si>
  <si>
    <t>GENEL İTHALAT İÇİNDEKİ PAYI</t>
  </si>
  <si>
    <t>PERCENTAGES IN TOTAL IMPORTS</t>
  </si>
  <si>
    <t>DT Hacmi</t>
  </si>
  <si>
    <t>FT volume</t>
  </si>
  <si>
    <t>DT Dengesi</t>
  </si>
  <si>
    <t>FT balance</t>
  </si>
  <si>
    <t>İhracat/İthalat (%)</t>
  </si>
  <si>
    <t>Export/Import</t>
  </si>
  <si>
    <t>ENERJİ İHRACATI</t>
  </si>
  <si>
    <t>Energy exports</t>
  </si>
  <si>
    <t>ENERJİ İTHALATI</t>
  </si>
  <si>
    <t>Energy imports</t>
  </si>
  <si>
    <t>Enerji DT Hacmi</t>
  </si>
  <si>
    <t>Energy foreign trade volume</t>
  </si>
  <si>
    <t>Enerji DT Dengesi</t>
  </si>
  <si>
    <t>Energy foreign trade balance</t>
  </si>
  <si>
    <t>Exports/Imports(%)</t>
  </si>
  <si>
    <t>Enerji İhracat Payı %</t>
  </si>
  <si>
    <t>Energy Exports share</t>
  </si>
  <si>
    <t>Enerji İthalat Payı %</t>
  </si>
  <si>
    <t>Energy Imports share</t>
  </si>
  <si>
    <t>ENERJİ HARİÇ İHRACAT</t>
  </si>
  <si>
    <t>Exports excluding energy</t>
  </si>
  <si>
    <t>ENERJİ HARİÇ İTHALAT</t>
  </si>
  <si>
    <t>Imports excluding energy</t>
  </si>
  <si>
    <t>Enerji Hariç DT Hacmi</t>
  </si>
  <si>
    <t>Ft volume excluding energy</t>
  </si>
  <si>
    <t>Enerji Hariç DT Dengesi</t>
  </si>
  <si>
    <t>Ft balance excluding energy</t>
  </si>
  <si>
    <t>Enerji Hariç İhracat Payı %</t>
  </si>
  <si>
    <t>Export share excluding energy  (%)</t>
  </si>
  <si>
    <t>Enerji Hariç İthalat Payı %</t>
  </si>
  <si>
    <t>Import share excluding energy (%)</t>
  </si>
  <si>
    <t>DİĞER :2710+2711-(BENZİN+MOTORİN+LPG)</t>
  </si>
  <si>
    <t>GİZLİ VERİ</t>
  </si>
  <si>
    <t xml:space="preserve"> GENEL TOPLAM</t>
  </si>
  <si>
    <t>LİSTE TOPLAMI - TOTAL LIST</t>
  </si>
  <si>
    <t>(1) Rakamlar, İl Merkezinde kayıtlı firmaların ithalat rakamlarına göredir.</t>
  </si>
  <si>
    <t>(1) Figures of the importer firms registered in provincial Centres.</t>
  </si>
  <si>
    <t>İNG. STERLİNİ (STRL)</t>
  </si>
  <si>
    <t>JAPON YENİ (JYEN)</t>
  </si>
  <si>
    <r>
      <t xml:space="preserve">AB ÜLKELERİ </t>
    </r>
    <r>
      <rPr>
        <b/>
        <sz val="12"/>
        <rFont val="Calibri"/>
        <family val="2"/>
        <charset val="162"/>
      </rPr>
      <t xml:space="preserve">(28) </t>
    </r>
  </si>
  <si>
    <r>
      <t xml:space="preserve">EU COUNTRIES </t>
    </r>
    <r>
      <rPr>
        <b/>
        <sz val="12"/>
        <rFont val="Calibri"/>
        <family val="2"/>
        <charset val="162"/>
      </rPr>
      <t xml:space="preserve">(28) </t>
    </r>
  </si>
  <si>
    <t xml:space="preserve">       GÜNEY AMERİKA</t>
  </si>
  <si>
    <t>SOURCE: TSI</t>
  </si>
  <si>
    <t>BOSNA HERSEK</t>
  </si>
  <si>
    <t>SWITZERLAND (*)</t>
  </si>
  <si>
    <t>ICELAND (*)</t>
  </si>
  <si>
    <t>NORWAY (*)</t>
  </si>
  <si>
    <t>MAKEDONYA</t>
  </si>
  <si>
    <t>total imp.</t>
  </si>
  <si>
    <t>GÜNEY KORE</t>
  </si>
  <si>
    <t>INDIA</t>
  </si>
  <si>
    <t>JAPAN</t>
  </si>
  <si>
    <r>
      <t>(1)</t>
    </r>
    <r>
      <rPr>
        <sz val="12"/>
        <rFont val="Calibri"/>
        <family val="2"/>
        <charset val="162"/>
      </rPr>
      <t xml:space="preserve"> Sıralama son yıla göre yapılmıştır.</t>
    </r>
  </si>
  <si>
    <r>
      <t>(1)</t>
    </r>
    <r>
      <rPr>
        <sz val="12"/>
        <rFont val="Calibri"/>
        <family val="2"/>
        <charset val="162"/>
      </rPr>
      <t xml:space="preserve"> Ranked by the values of the last year.</t>
    </r>
  </si>
  <si>
    <t>COLOMBIA</t>
  </si>
  <si>
    <t xml:space="preserve"> Milyon $ - $ Million </t>
  </si>
  <si>
    <t>İHRACAT</t>
  </si>
  <si>
    <t>İTHALAT</t>
  </si>
  <si>
    <t>IMPORTS</t>
  </si>
  <si>
    <t>DIŞ TİCARET HACMİ</t>
  </si>
  <si>
    <t xml:space="preserve">FOREIGN TRADE VOLUME </t>
  </si>
  <si>
    <t>DIŞ TİCARET AÇIĞI</t>
  </si>
  <si>
    <t>FOREIGN TRADE BALANCE</t>
  </si>
  <si>
    <t>EXPORTS / IMPORTS</t>
  </si>
  <si>
    <t>İHRACAT / GSYH</t>
  </si>
  <si>
    <t>EXPORTS / GDP</t>
  </si>
  <si>
    <t>İTHALAT / GSYH</t>
  </si>
  <si>
    <t>IMPORTS / GDP</t>
  </si>
  <si>
    <t>DIŞ TİCARET AÇIĞI / GSYH</t>
  </si>
  <si>
    <t>FOREIGN TRADE BALANCE / GDP</t>
  </si>
  <si>
    <t>DIŞ TİCARET HACMİ / GSYH</t>
  </si>
  <si>
    <t xml:space="preserve">FOREIGN TRADE VOLUME / GDP </t>
  </si>
  <si>
    <t>CARİ İŞLEMLER HESABI / GSYH</t>
  </si>
  <si>
    <t>CURRENT ACCOUNT / GDP</t>
  </si>
  <si>
    <t>ANALYTIC PRESENTATION</t>
  </si>
  <si>
    <t>A.</t>
  </si>
  <si>
    <t>CARİ İŞLEMLER HESABI</t>
  </si>
  <si>
    <t>CURRENT ACCOUNT</t>
  </si>
  <si>
    <t xml:space="preserve">      İhracat</t>
  </si>
  <si>
    <t xml:space="preserve">      Exports</t>
  </si>
  <si>
    <t xml:space="preserve">      İthalat</t>
  </si>
  <si>
    <t xml:space="preserve">      Imports</t>
  </si>
  <si>
    <t xml:space="preserve">      Mal Dengesi</t>
  </si>
  <si>
    <t xml:space="preserve">      Balance on Goods</t>
  </si>
  <si>
    <t xml:space="preserve">      Hizmet Gelirleri</t>
  </si>
  <si>
    <t xml:space="preserve">      Services: Credit</t>
  </si>
  <si>
    <t xml:space="preserve">      Hizmet Giderleri</t>
  </si>
  <si>
    <t xml:space="preserve">      Services: Debit</t>
  </si>
  <si>
    <t xml:space="preserve">      Mal ve Hizmet Dengesi</t>
  </si>
  <si>
    <t xml:space="preserve">      Balance on Goods and Services</t>
  </si>
  <si>
    <t xml:space="preserve">      Birincil Yatırım Kaynaklı Gelirler</t>
  </si>
  <si>
    <t xml:space="preserve">      Primary Income: Credit</t>
  </si>
  <si>
    <t xml:space="preserve">      Birincil Yatırım Kaynaklı Giderler</t>
  </si>
  <si>
    <t xml:space="preserve">      Primary Income: Debit</t>
  </si>
  <si>
    <t xml:space="preserve">      Mal, Hizmet ve Birincil Gelir Dengesi</t>
  </si>
  <si>
    <t xml:space="preserve">      Balance on Goods, Services and Primary Income</t>
  </si>
  <si>
    <t xml:space="preserve">      İkincil Yatırım Kaynaklı Gelirler</t>
  </si>
  <si>
    <t xml:space="preserve">      Secondary Income</t>
  </si>
  <si>
    <t>B.</t>
  </si>
  <si>
    <t>SERMAYE HESABI</t>
  </si>
  <si>
    <t>CAPITAL ACCOUNT</t>
  </si>
  <si>
    <t>C.</t>
  </si>
  <si>
    <t>FINANS HESABI</t>
  </si>
  <si>
    <t>FINANCIAL ACCOUNT</t>
  </si>
  <si>
    <t xml:space="preserve">      Doğrudan Yatırımlar: Net Varlık Edinimi</t>
  </si>
  <si>
    <t xml:space="preserve">      Direct Investment: Net acquisition of financial assets</t>
  </si>
  <si>
    <t xml:space="preserve">      Doğrudan Yatırımlar: Net Yükümlülük Oluşumu</t>
  </si>
  <si>
    <t xml:space="preserve">      Direct Investment: Net incurrence of liabilities</t>
  </si>
  <si>
    <t xml:space="preserve">      Portföy Yatırımları: Net Varlık Edinimi</t>
  </si>
  <si>
    <t xml:space="preserve">      Portfolio Investment: Net acquisition of financial assets</t>
  </si>
  <si>
    <t xml:space="preserve">      Portföy Yatırımları: Net Yükümlülük Oluşumu</t>
  </si>
  <si>
    <t xml:space="preserve">      Portfolio Invesment: Net incurrence of liabilities</t>
  </si>
  <si>
    <t xml:space="preserve">         Hisse Senetleri</t>
  </si>
  <si>
    <t xml:space="preserve">         Equity Securities</t>
  </si>
  <si>
    <t xml:space="preserve">         Borç Senetleri</t>
  </si>
  <si>
    <t xml:space="preserve">         Debt Securities</t>
  </si>
  <si>
    <t xml:space="preserve">      Diğer Yatırımlar: Net Varlık Edinimi</t>
  </si>
  <si>
    <t xml:space="preserve">      Other Investment: Net acquisition of financial assets</t>
  </si>
  <si>
    <t xml:space="preserve">         Merkez Bankası</t>
  </si>
  <si>
    <t xml:space="preserve">         Central Bank</t>
  </si>
  <si>
    <t xml:space="preserve">         Genel Hükümet</t>
  </si>
  <si>
    <t xml:space="preserve">         General Government</t>
  </si>
  <si>
    <t xml:space="preserve">         Bankalar</t>
  </si>
  <si>
    <t xml:space="preserve">         Banks</t>
  </si>
  <si>
    <t xml:space="preserve">         Diğer Sektörler</t>
  </si>
  <si>
    <t xml:space="preserve">         Other Sectors</t>
  </si>
  <si>
    <t xml:space="preserve">      Diğer Yatırımlar: Net Yükümlülük Oluşumu</t>
  </si>
  <si>
    <t xml:space="preserve">      Other Investment: Net incurrence of liabilities</t>
  </si>
  <si>
    <t>Cari, Sermaye ve Finans Hesapları</t>
  </si>
  <si>
    <t>Current, Capital and Financial Accounts</t>
  </si>
  <si>
    <t>D.</t>
  </si>
  <si>
    <t>NET HATA VE NOKSAN</t>
  </si>
  <si>
    <t>NET ERRORS AND OMISSSIONS</t>
  </si>
  <si>
    <t>GENEL DENGE</t>
  </si>
  <si>
    <t>GENERAL BALANCE</t>
  </si>
  <si>
    <t>E.</t>
  </si>
  <si>
    <t>REZERV VARLIKLAR</t>
  </si>
  <si>
    <t>RESERVE ASSETS</t>
  </si>
  <si>
    <t xml:space="preserve">      Resmi Rezervler</t>
  </si>
  <si>
    <t xml:space="preserve">      Official Reserves</t>
  </si>
  <si>
    <t xml:space="preserve">      Uluslararası Para Fonu Kredileri</t>
  </si>
  <si>
    <t xml:space="preserve">      Credit and loans with the IMF</t>
  </si>
  <si>
    <t>Kaynak: Merkez Bankası</t>
  </si>
  <si>
    <t xml:space="preserve">Source: Central Bank </t>
  </si>
  <si>
    <t>Kaynak : TÜİK</t>
  </si>
  <si>
    <t>Sıra No</t>
  </si>
  <si>
    <t>ABD</t>
  </si>
  <si>
    <t xml:space="preserve">İÇİNDEKİLER  / INDEX </t>
  </si>
  <si>
    <t>MUHTELİF KİMYASAL MADDELER</t>
  </si>
  <si>
    <t>2017 I</t>
  </si>
  <si>
    <t>2017 Q1</t>
  </si>
  <si>
    <t>2017 H1</t>
  </si>
  <si>
    <t>İNCİLER,KIYMETLİ TAŞ VE METAL MAMULLERİ,MADENİ PARALAR</t>
  </si>
  <si>
    <t>ÖRME GİYİM EŞYASI VE AKSESUARLARI</t>
  </si>
  <si>
    <t>ELEKTRİKLİ MAKİNA VE CİHAZLAR,AKSAM VE PARÇALARI</t>
  </si>
  <si>
    <t>ÖRÜLMEMİŞ GİYİM EŞYASI VE AKSESUARLARI</t>
  </si>
  <si>
    <t>MENSUCATTAN MAMUL DİĞER EŞYA,KULLANILMIŞ EŞYA,PAÇAVRALAR</t>
  </si>
  <si>
    <t>U.A.E</t>
  </si>
  <si>
    <t>U.S.A</t>
  </si>
  <si>
    <t>SİNGAPUR</t>
  </si>
  <si>
    <t>SINGAPORE</t>
  </si>
  <si>
    <t>SUDAN</t>
  </si>
  <si>
    <t>ARTICLES OF IRON AND STEEL</t>
  </si>
  <si>
    <t>HONG KONG</t>
  </si>
  <si>
    <t>İÇİNDEKİLER  / INDEX</t>
  </si>
  <si>
    <t>2018 I</t>
  </si>
  <si>
    <t>2018 Q1</t>
  </si>
  <si>
    <t>2018 H1</t>
  </si>
  <si>
    <t xml:space="preserve">             (1) % change compared with the same period of the previous year</t>
  </si>
  <si>
    <t xml:space="preserve">PROGRAM / PROGRAMME </t>
  </si>
  <si>
    <t>GERÇEKLEŞME % / REALIZATION %</t>
  </si>
  <si>
    <t xml:space="preserve">              (1) Exports / Imports</t>
  </si>
  <si>
    <t>INORGANİC CHEMİCALS, ORGANİC OR İNORGANİC COMPOUNDS</t>
  </si>
  <si>
    <t>UNKNOWN DATA</t>
  </si>
  <si>
    <t>İÇİNDEKİLER / INDEX</t>
  </si>
  <si>
    <t xml:space="preserve">     DİĞER AFRİKA</t>
  </si>
  <si>
    <t xml:space="preserve">      ORTA AMERİKA VE KARAYİPLER</t>
  </si>
  <si>
    <t xml:space="preserve">      CENTRAL AMERICA AND CARIBBEAN  </t>
  </si>
  <si>
    <t>İZLANDA</t>
  </si>
  <si>
    <t>NORVEÇ</t>
  </si>
  <si>
    <t>NORWAY</t>
  </si>
  <si>
    <t>COPPER AND ARTİCLES THEREOF</t>
  </si>
  <si>
    <t>PAPER AND PAPERBOARD,ARTİCLES OF PAPER PULP OF PAPER OR OF PAPERBOARD</t>
  </si>
  <si>
    <t>MİSCELLANEOUS CHEMİCAL PRODUCTS</t>
  </si>
  <si>
    <t>HUBUBAT</t>
  </si>
  <si>
    <t>CEREALS</t>
  </si>
  <si>
    <t>SECRET DATA</t>
  </si>
  <si>
    <t>VENEZUELA</t>
  </si>
  <si>
    <t>ALGERİA</t>
  </si>
  <si>
    <t>CARİ AÇIK RAKAMI</t>
  </si>
  <si>
    <t>ANALİTİK SUNUM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</si>
  <si>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</si>
  <si>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</si>
  <si>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</si>
  <si>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</si>
  <si>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</si>
  <si>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</si>
  <si>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</si>
  <si>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</si>
  <si>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</si>
  <si>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</si>
  <si>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</si>
  <si>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</si>
  <si>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>Ocak-Şubat</t>
  </si>
  <si>
    <t>Ocak-Mart</t>
  </si>
  <si>
    <t>Ocak-Nisan</t>
  </si>
  <si>
    <t>Ocak-Mayıs</t>
  </si>
  <si>
    <t>Ocak-Haziran</t>
  </si>
  <si>
    <t>Ocak-Temmuz</t>
  </si>
  <si>
    <t>Ocak-Ağustos</t>
  </si>
  <si>
    <t>Ocak-Eylül</t>
  </si>
  <si>
    <t>Ocak-Ekim</t>
  </si>
  <si>
    <t>Ocak-Kasım</t>
  </si>
  <si>
    <t>Ocak-Aralık</t>
  </si>
  <si>
    <t>Fasıl No</t>
  </si>
  <si>
    <t>Fasıl Adı</t>
  </si>
  <si>
    <t>2019 I</t>
  </si>
  <si>
    <t>2019 Q1</t>
  </si>
  <si>
    <t>2019 H1</t>
  </si>
  <si>
    <t xml:space="preserve">                                                       SOURCE: TSI</t>
  </si>
  <si>
    <t>2. DIŞ  TİCARET  DENGESİ  VE  HACMİ - Aylık</t>
  </si>
  <si>
    <t xml:space="preserve">2. FOREIGN  TRADE  BALANCE  AND  VOLUME - Monthly </t>
  </si>
  <si>
    <t>5. DIŞ TİCARET - Aylık</t>
  </si>
  <si>
    <t>5. FOREIGN TRADE - Monthly</t>
  </si>
  <si>
    <t>Kaynak : TÜİK - GTS</t>
  </si>
  <si>
    <t>ESASINI HUBUBAT,UN,NİŞASTA,SÜT TEŞKİL EDEN MÜSTAHZARLAR</t>
  </si>
  <si>
    <t>(1) 2019 Yılı değer sıralamasına göre</t>
  </si>
  <si>
    <t>(1) According to value in 2019</t>
  </si>
  <si>
    <t>SOURCE: TSI -GTS</t>
  </si>
  <si>
    <t>İHRACAT - EXPORT</t>
  </si>
  <si>
    <t>RAILWAY</t>
  </si>
  <si>
    <t>PLAKA NO</t>
  </si>
  <si>
    <t>01</t>
  </si>
  <si>
    <t>AKDENİZ</t>
  </si>
  <si>
    <t>02</t>
  </si>
  <si>
    <t>GÜNEYDOĞU ANADOLU</t>
  </si>
  <si>
    <t>03</t>
  </si>
  <si>
    <t>EGE</t>
  </si>
  <si>
    <t>04</t>
  </si>
  <si>
    <t>DOĞU ANADOLU</t>
  </si>
  <si>
    <t>05</t>
  </si>
  <si>
    <t>KARADENİZ</t>
  </si>
  <si>
    <t>06</t>
  </si>
  <si>
    <t>İÇ ANADOLU</t>
  </si>
  <si>
    <t>07</t>
  </si>
  <si>
    <t>09</t>
  </si>
  <si>
    <t>10</t>
  </si>
  <si>
    <t>MARMARA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</si>
  <si>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</si>
  <si>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</si>
  <si>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</si>
  <si>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</si>
  <si>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</si>
  <si>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</si>
  <si>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</si>
  <si>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</si>
  <si>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</si>
  <si>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</si>
  <si>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</si>
  <si>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</si>
  <si>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</si>
  <si>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</si>
  <si>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</si>
  <si>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</si>
  <si>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</si>
  <si>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</si>
  <si>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</si>
  <si>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</si>
  <si>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</si>
  <si>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</si>
  <si>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</si>
  <si>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MERSİN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</si>
  <si>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</si>
  <si>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</si>
  <si>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</si>
  <si>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</si>
  <si>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</si>
  <si>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</si>
  <si>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</si>
  <si>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</si>
  <si>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</si>
  <si>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</si>
  <si>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</si>
  <si>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</si>
  <si>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</si>
  <si>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</si>
  <si>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</si>
  <si>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</si>
  <si>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</si>
  <si>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</si>
  <si>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</si>
  <si>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</si>
  <si>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</si>
  <si>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</si>
  <si>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</si>
  <si>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</si>
  <si>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</si>
  <si>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</si>
  <si>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</si>
  <si>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</si>
  <si>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</si>
  <si>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ŞANLIURFA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</si>
  <si>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</si>
  <si>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</si>
  <si>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</si>
  <si>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</si>
  <si>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</si>
  <si>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</si>
  <si>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</si>
  <si>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</si>
  <si>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</si>
  <si>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</si>
  <si>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</si>
  <si>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</si>
  <si>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</si>
  <si>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</si>
  <si>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</si>
  <si>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</si>
  <si>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</si>
  <si>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</si>
  <si>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BELİRSİZ</t>
  </si>
  <si>
    <t>TOPLAM</t>
  </si>
  <si>
    <t>Kaynak: TUİK (GTS)</t>
  </si>
  <si>
    <t>BÖLGELER</t>
  </si>
  <si>
    <t>Pay %</t>
  </si>
  <si>
    <t>Değ.%</t>
  </si>
  <si>
    <t>Kaynak: TÜİK - GTS</t>
  </si>
  <si>
    <t>Döviz Türleri</t>
  </si>
  <si>
    <t>B.DİĞER ÜLKELER</t>
  </si>
  <si>
    <t>SLOVAKYA</t>
  </si>
  <si>
    <t>ÇEKYA</t>
  </si>
  <si>
    <t>BİRLEŞİK KRALLIK</t>
  </si>
  <si>
    <t>BAE</t>
  </si>
  <si>
    <t>MARİTUS</t>
  </si>
  <si>
    <t>LİECHTENSTEİN</t>
  </si>
  <si>
    <t xml:space="preserve">İLLERE GÖRE İHRACAT </t>
  </si>
  <si>
    <t>EXPORT BY PROVINCES</t>
  </si>
  <si>
    <t xml:space="preserve">6. GENİŞ EKONOMİK GRUPLARIN SINIFLAMASINA (GEGS) GÖRE İHRACAT (*) - Yıllık </t>
  </si>
  <si>
    <t xml:space="preserve">6. BREAKDOWN OF EXPORTS BY BEC  (*) - Annual  </t>
  </si>
  <si>
    <t>7. İHRACATIMIZDAKİ  İLK  20  FASIL (1) - Yıllık</t>
  </si>
  <si>
    <t>7. TOP  TWENTY  CHAPTERS  IN  EXPORTS (1) - Annual</t>
  </si>
  <si>
    <t>TABLO 8.</t>
  </si>
  <si>
    <t>TABLE  8.</t>
  </si>
  <si>
    <t xml:space="preserve">8. EXPORTS BY MODE OF TRANSPORTATION - Annual  </t>
  </si>
  <si>
    <t>TABLO 9.</t>
  </si>
  <si>
    <t>TABLE  9.</t>
  </si>
  <si>
    <t xml:space="preserve">9. COĞRAFİ BÖLGELER İTİBARİYLE İHRACAT </t>
  </si>
  <si>
    <t>9. EXPORTS BY GEOGRAPHICAL REGIONS</t>
  </si>
  <si>
    <t>TABLE 10.</t>
  </si>
  <si>
    <t>10. İLLERE GÖRE İHRACAT - Yıllık (1)</t>
  </si>
  <si>
    <t>10. EXPORT BY PROVINCES - Annual (1)</t>
  </si>
  <si>
    <t>TABLO 10.</t>
  </si>
  <si>
    <t>TABLO 11.</t>
  </si>
  <si>
    <t>TABLE  11.</t>
  </si>
  <si>
    <t>11. EXPORTS BY CURRENCIES</t>
  </si>
  <si>
    <t>TABLO 12.</t>
  </si>
  <si>
    <t>TABLE  12.</t>
  </si>
  <si>
    <t xml:space="preserve">12. İHRACAT - Ülke Gruplarına Göre Dağılım - Yıllık  </t>
  </si>
  <si>
    <t xml:space="preserve">12. EXPORTS - By  Country Groups - Annual </t>
  </si>
  <si>
    <t xml:space="preserve">13. İHRACAT  - Ülkeler ve Ülke Gruplarına Göre Dağılımı - Yıllık  </t>
  </si>
  <si>
    <t xml:space="preserve">13. EXPORTS  - By Countries and Country Groups - Annual </t>
  </si>
  <si>
    <t>TABLO 13.</t>
  </si>
  <si>
    <t>TABLE  13.</t>
  </si>
  <si>
    <t>14. İHRACAT - Serbest Ticaret Anlaşması (STA) Ülkelerine Göre Dağılım - Yıllık</t>
  </si>
  <si>
    <t>14. EXPORTS - By Free Trade Agreement (FTA) Countries - Annual</t>
  </si>
  <si>
    <t>TABLO 14.</t>
  </si>
  <si>
    <t>TABLE  14.</t>
  </si>
  <si>
    <t>15.  İHRACATIMIZDA İLK 20 SIRAYI ALAN ÜLKELER</t>
  </si>
  <si>
    <t>15. TOP TWENTY COUNTRIES IN TURKEY'S EXPORTS</t>
  </si>
  <si>
    <t>TABLO 15.</t>
  </si>
  <si>
    <t>TABLE  15.</t>
  </si>
  <si>
    <t>TABLO 16.</t>
  </si>
  <si>
    <t>TABLE  16.</t>
  </si>
  <si>
    <t>SIRA NO</t>
  </si>
  <si>
    <t>YILLIK / ANNUAL</t>
  </si>
  <si>
    <t xml:space="preserve"> (1) Ranked by the values of the last year.</t>
  </si>
  <si>
    <t>İNORGANİK KİMYASAL MÜSTAHSALLAR</t>
  </si>
  <si>
    <t>MOTORLU KARA TAŞITLARI</t>
  </si>
  <si>
    <t>ELEKTRİKSİZ MAKİNA VE CİHAZLAR,AKSAM VE PARÇALARI</t>
  </si>
  <si>
    <t xml:space="preserve"> VE MÜSTAHSALLARI,MUMLAR</t>
  </si>
  <si>
    <t>YENİLEN MEYVALAR,KABUKLU YEMİŞLER</t>
  </si>
  <si>
    <t>MOBİLYALAR</t>
  </si>
  <si>
    <t>HALILAR VE DİĞER DOKUMAYA  YER KAPLAMALARI</t>
  </si>
  <si>
    <t>ROADS</t>
  </si>
  <si>
    <t>REGIONS</t>
  </si>
  <si>
    <t>BÖLGELER/REGIONS</t>
  </si>
  <si>
    <t>% Dağılım    % Share</t>
  </si>
  <si>
    <t xml:space="preserve">AB ÜLKELERİ (28) </t>
  </si>
  <si>
    <t>EU COUNTRIES (28)</t>
  </si>
  <si>
    <t>COĞRAFİ ve EKONOMİK ÜLKE GRUPLARI</t>
  </si>
  <si>
    <t>YEMEN</t>
  </si>
  <si>
    <t>NİJERYA</t>
  </si>
  <si>
    <t>ÖZBEKİSTAN</t>
  </si>
  <si>
    <t>UMMAN</t>
  </si>
  <si>
    <t>16. İHRACATIMIZIN  ÖNEMLİ  ÖLÇÜDE  ARTTIĞI  ÜLKELER</t>
  </si>
  <si>
    <t>16. EXPANDING  EXPORT  MARKETS</t>
  </si>
  <si>
    <t>UAE</t>
  </si>
  <si>
    <t>NIGERIA</t>
  </si>
  <si>
    <t>OMAN</t>
  </si>
  <si>
    <t>17. İHRACATIMIZIN  ÖNEMLİ  ÖLÇÜDE  AZALDIĞI  ÜLKELER</t>
  </si>
  <si>
    <t xml:space="preserve">17. DIMINISHING  EXPORT  MARKETS  </t>
  </si>
  <si>
    <t>TABLO  17.</t>
  </si>
  <si>
    <t>TABLE  17.</t>
  </si>
  <si>
    <t>SENEGAL</t>
  </si>
  <si>
    <t>CEBELİTARIK</t>
  </si>
  <si>
    <t>IRLAND</t>
  </si>
  <si>
    <t>CIBRALTAR</t>
  </si>
  <si>
    <t>USA</t>
  </si>
  <si>
    <t>TABLO 18.</t>
  </si>
  <si>
    <t>TABLE  18.</t>
  </si>
  <si>
    <t>18. GENİŞ EKONOMİK GRUPLARIN SINIFLAMASINA (GEGS) GÖRE İTHALAT (*) - Yıllık</t>
  </si>
  <si>
    <t xml:space="preserve">18. BREAKDOWN OF IMPORTS BY BEC  (*) - Annual  </t>
  </si>
  <si>
    <t>TABLO 19.</t>
  </si>
  <si>
    <t>TABLE  19.</t>
  </si>
  <si>
    <t xml:space="preserve">19. İTHALATIMIZDAKİ  İLK  20  FASIL (1) - Yıllık  </t>
  </si>
  <si>
    <t>19. TOP  TWENTY  CHAPTERS  IN  IMPORTS (1) - Annual</t>
  </si>
  <si>
    <t>MİNERAL YAKITLAR, MİNERAL YAĞLAR</t>
  </si>
  <si>
    <t>ELEKTRİKSİZ MAKİNA VE CİHAZLAR</t>
  </si>
  <si>
    <t>ELEKTRİKLİ MAKİNA VE CİHAZLAR</t>
  </si>
  <si>
    <t>KIYMETLİ VEYA YARI KIYMETLİ TAŞLAR</t>
  </si>
  <si>
    <t>PLASTİKLER VE MAMULLERİ</t>
  </si>
  <si>
    <t>ORGANİK KİMYASAL ÜRÜNLER</t>
  </si>
  <si>
    <t>ALÜMİNYUM VE ALÜMİNYUMDAN EŞYA</t>
  </si>
  <si>
    <t>HAVA TAŞITLARI, UZAY TAŞITLARI VE BUNLARIN AKSAM VE PARÇALAR</t>
  </si>
  <si>
    <t>PAMUK, PAMUK İPLİĞİ VE PAMUKLU MENSUCAT</t>
  </si>
  <si>
    <t>SENTETİK VE SUNİ FİLAMENTLER, ŞERİTLER</t>
  </si>
  <si>
    <t>KAĞIT VE KARTON,  EŞYA</t>
  </si>
  <si>
    <t>OPTİK, FOTOĞRAF, SİNEMA, ÖLÇÜ, KONTROL, AYAR, TIBBİ, CERRAHİ ALET VB.</t>
  </si>
  <si>
    <t>ELECTRICAL MACHİNERY AND EQUİPMENT, PARTS THEREOF</t>
  </si>
  <si>
    <t>VEHICLES OTHER THAN RAİLWAY OR TRAMWAY ROLLİNG-STOCK, PARTS THEREOF</t>
  </si>
  <si>
    <t>PLASTIC AND ARTICLES THEREOF</t>
  </si>
  <si>
    <t>PRECIOUS STONES, PRECIOUS METALS, PEARLS AND ARTICLES THEREOF</t>
  </si>
  <si>
    <t>ORGANIC CHEMİCALS</t>
  </si>
  <si>
    <t>PHARMACEUTICAL PRODUCTS</t>
  </si>
  <si>
    <t>MAN-MADE FILAMENTS</t>
  </si>
  <si>
    <t>MINERAL FUELS, MINERALS OILS</t>
  </si>
  <si>
    <t>BOILERS, MACHINERIES AND MECHANICAL APPLIANCES, PARTS THEREOF</t>
  </si>
  <si>
    <t>OPTICAL, PHOTOGRAPHIC, CINEMATOGRAPHIC, MEASURING CHECKING, PRECISION</t>
  </si>
  <si>
    <t>ALUMINIUM AND ARTICLES THEREOF</t>
  </si>
  <si>
    <t>AIRCRAFT AND PARTS THEREOF</t>
  </si>
  <si>
    <t>COTTON,COTTON YARN AND COTTON TEXTILES</t>
  </si>
  <si>
    <t>LIST TOTAL</t>
  </si>
  <si>
    <t xml:space="preserve">20. ENERJİ DIŞ TİCARET GELİŞMELERİ - Yıllık </t>
  </si>
  <si>
    <t xml:space="preserve">20. FOREIGN TRADE DEVELOPMENTS IN ENERGY SECTOR - Annual </t>
  </si>
  <si>
    <t>TABLO  20.</t>
  </si>
  <si>
    <t>TABLE   20.</t>
  </si>
  <si>
    <t xml:space="preserve">21. IMPORTS BY MODE OF TRANSPORTATION - Annual  </t>
  </si>
  <si>
    <t>TABLO  21.</t>
  </si>
  <si>
    <t>TABLE   21.</t>
  </si>
  <si>
    <t>YILLIK-ANNUAL</t>
  </si>
  <si>
    <t>İTHALAT DEĞERİ - IMPORTS VALUE</t>
  </si>
  <si>
    <t>22. COĞRAFİ BÖLGELER İTİBARİYLE İTHALAT</t>
  </si>
  <si>
    <t>22. IMPORTS BY GEOGRAPHICAL REGION</t>
  </si>
  <si>
    <t>TABLO 22.</t>
  </si>
  <si>
    <t>TABLE  22.</t>
  </si>
  <si>
    <t>23. İLLERE GÖRE İTHALAT - Yıllık (1)</t>
  </si>
  <si>
    <t>23.  IMPORTS BY PROVINCES - Annual (1)</t>
  </si>
  <si>
    <t>UNKNOWN</t>
  </si>
  <si>
    <t xml:space="preserve">TABLO 23 </t>
  </si>
  <si>
    <t>TABLE  23</t>
  </si>
  <si>
    <t>KARŞILAMA ORANI (İHRACAT / İTHALAT)</t>
  </si>
  <si>
    <t>24. IMPORTS BY CURRENCIES</t>
  </si>
  <si>
    <t>24. DÖVİZ TÜRLERİNE GÖRE İTHALAT</t>
  </si>
  <si>
    <t>TABLO  24.</t>
  </si>
  <si>
    <t>TABLE   24.</t>
  </si>
  <si>
    <t>DÖVİZ TÜRLERİNE GÖRE İTHALAT</t>
  </si>
  <si>
    <t>DÖVİZ TÜRLERİNE GÖRE İHRACAT</t>
  </si>
  <si>
    <t>11. DÖVİZ TÜRLERİNE GÖRE İHRACAT</t>
  </si>
  <si>
    <t>KKTC</t>
  </si>
  <si>
    <t>25. İTHALAT - Ülke Gruplarına Göre Dağılım - Yıllık</t>
  </si>
  <si>
    <t xml:space="preserve">25. IMPORTS - By  Country Groups - Annual </t>
  </si>
  <si>
    <t>TABLO  25.</t>
  </si>
  <si>
    <t>TABLE   25.</t>
  </si>
  <si>
    <t>GÜNEY AFRİKA</t>
  </si>
  <si>
    <t xml:space="preserve">26. İTHALAT - Ülkeler ve Ülke Gruplarına Göre Dağılım - Yıllık </t>
  </si>
  <si>
    <t xml:space="preserve">26. IMPORTS - By Countries and Country Groups - Annual </t>
  </si>
  <si>
    <t>TABLE 26.</t>
  </si>
  <si>
    <t>TABLO 26.</t>
  </si>
  <si>
    <t>MORİTANYA</t>
  </si>
  <si>
    <t>% Dağılım - % Share</t>
  </si>
  <si>
    <t>27. İTHALAT - Serbest Ticaret Anlaşması (STA) Ülkelerine Göre Dağılım - Yıllık</t>
  </si>
  <si>
    <t>27. IMPORTS - By Free Trade Agreement (FTA) Countries - Annual</t>
  </si>
  <si>
    <t>TABLO 27.</t>
  </si>
  <si>
    <t>TABLE 27.</t>
  </si>
  <si>
    <t>TABLO 28.</t>
  </si>
  <si>
    <t>TABLE 28.</t>
  </si>
  <si>
    <t>Çin</t>
  </si>
  <si>
    <t>Rusya Federasyonu</t>
  </si>
  <si>
    <t>Almanya</t>
  </si>
  <si>
    <t>İtalya</t>
  </si>
  <si>
    <t>Güney Kore</t>
  </si>
  <si>
    <t>Fransa</t>
  </si>
  <si>
    <t>Irak</t>
  </si>
  <si>
    <t>İngiltere</t>
  </si>
  <si>
    <t>İsviçre</t>
  </si>
  <si>
    <t>Hindistan</t>
  </si>
  <si>
    <t>İspanya</t>
  </si>
  <si>
    <t>Japonya</t>
  </si>
  <si>
    <t>Hollanda</t>
  </si>
  <si>
    <t>Belçika</t>
  </si>
  <si>
    <t>Brezilya</t>
  </si>
  <si>
    <t>Romanya</t>
  </si>
  <si>
    <t>Ukrayna</t>
  </si>
  <si>
    <t>İran</t>
  </si>
  <si>
    <t>28. İTHALATIMIZDA İLK 20 SIRAYI ALAN ÜLKELER</t>
  </si>
  <si>
    <t>28. TOP TWENTY COUNTRIES IN TURKEY'S IMPORTS</t>
  </si>
  <si>
    <t xml:space="preserve">29. İTHALATIMIZIN  ÖNEMLİ  ÖLÇÜDE  ARTTIĞI  ÜLKELER </t>
  </si>
  <si>
    <t>29. EXPANDING  IMPORT  MARKETS</t>
  </si>
  <si>
    <t>VENEZUELLA</t>
  </si>
  <si>
    <t>HİNDİSTAN</t>
  </si>
  <si>
    <t>JAPONYA</t>
  </si>
  <si>
    <t>BREZİLYA</t>
  </si>
  <si>
    <t>KOLOMBİYA</t>
  </si>
  <si>
    <t>TAYVAN</t>
  </si>
  <si>
    <t>TAIWAN</t>
  </si>
  <si>
    <t>SOUTH AFRICA</t>
  </si>
  <si>
    <t>UNUTED KINGDOM</t>
  </si>
  <si>
    <t>TABLO 29.</t>
  </si>
  <si>
    <t>TABLE 29.</t>
  </si>
  <si>
    <t>TABLO 30.</t>
  </si>
  <si>
    <t>TABLE 30.</t>
  </si>
  <si>
    <t>30. DIMINISHING IMPORT MARKETS</t>
  </si>
  <si>
    <t>TRİNİDAD VE TOBAGO</t>
  </si>
  <si>
    <t>GANA</t>
  </si>
  <si>
    <t>BOLİVYA</t>
  </si>
  <si>
    <t>MOLDOVIA</t>
  </si>
  <si>
    <t>MAURITUS</t>
  </si>
  <si>
    <t>TRİNİDAD AND TOBAGO</t>
  </si>
  <si>
    <t>BOLIVIA</t>
  </si>
  <si>
    <t>SURIA</t>
  </si>
  <si>
    <t xml:space="preserve">30. İTHALATIMIZIN ÖNEMLİ ÖLÇÜDE AZALDIĞI ÜLKELER </t>
  </si>
  <si>
    <t xml:space="preserve">31. DIŞ TİCARET / GSYH - Yıllık </t>
  </si>
  <si>
    <t xml:space="preserve">31. FOREIGN TRADE / GDP - Annual </t>
  </si>
  <si>
    <t>TABLO 31.</t>
  </si>
  <si>
    <t>TABLE 31.</t>
  </si>
  <si>
    <t>TABLO 32.</t>
  </si>
  <si>
    <t>TABLE 32.</t>
  </si>
  <si>
    <t>İHRACAT / EXPORTS</t>
  </si>
  <si>
    <t>İTHALAT / IMPORTS</t>
  </si>
  <si>
    <t xml:space="preserve">8. TAŞIMA ŞEKİLLERİNE GÖRE İHRACAT - Yıllık </t>
  </si>
  <si>
    <t>TAŞIMA ŞEKİLLERİNE GÖRE İHRACAT</t>
  </si>
  <si>
    <t>Taşıma Şekli-Type Of Transport</t>
  </si>
  <si>
    <t>SEÇİLMİŞ EKONOMİK ÜLKE GRUPLARI</t>
  </si>
  <si>
    <t xml:space="preserve">21. TAŞIMA ŞEKLİNE GÖRE İTHALAT - Yıllık </t>
  </si>
  <si>
    <t>TAŞIMA ŞEKİLLERİNE GÖRE İTHALAT</t>
  </si>
  <si>
    <t xml:space="preserve">32. ÖDEMELER DENGESİ - Yıllık </t>
  </si>
  <si>
    <t xml:space="preserve">32. BALANCE OF PAYMENTS - Annual </t>
  </si>
  <si>
    <t>TABLO 33.</t>
  </si>
  <si>
    <t>TABLE 33.</t>
  </si>
  <si>
    <t>DIŞ TİCARET ve EKONOMİK GÖSTERGELER</t>
  </si>
  <si>
    <t>FOREIGN TRADE and ECONOMIC INDICATORS</t>
  </si>
  <si>
    <t>33. DIŞ TİCARET VE EKONOMİK GÖSTERGELER</t>
  </si>
  <si>
    <t>33. FOREIGN TRADE AND ECONOMIC INDICATORS</t>
  </si>
  <si>
    <t>YILLAR</t>
  </si>
  <si>
    <t>DIŞ TİCARET - YILLIK (Milyon $)</t>
  </si>
  <si>
    <t>İHR / İTH</t>
  </si>
  <si>
    <t xml:space="preserve">DÖVİZ  PARİTE </t>
  </si>
  <si>
    <t>KAPASİTE KUL.</t>
  </si>
  <si>
    <t>GSYH</t>
  </si>
  <si>
    <t>DENGE</t>
  </si>
  <si>
    <t>HACİM</t>
  </si>
  <si>
    <t>%</t>
  </si>
  <si>
    <t>DOLAR/TL</t>
  </si>
  <si>
    <t xml:space="preserve">EURO/TL </t>
  </si>
  <si>
    <t>EURO/$</t>
  </si>
  <si>
    <t xml:space="preserve">(Yİ-ÜFE) % </t>
  </si>
  <si>
    <t>ORANI YILLIK ORT.</t>
  </si>
  <si>
    <t>Büyüme %</t>
  </si>
  <si>
    <t>KAYNAK: TÜİK, TCMB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</si>
</sst>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_-;\-* #,##0.00_-;_-* &quot;-&quot;??_-;_-@_-"/>
    <numFmt numFmtId="165" formatCode="_-* #,##0.00\ _T_L_-;\-* #,##0.00\ _T_L_-;_-* &quot;-&quot;??\ _T_L_-;_-@_-"/>
    <numFmt numFmtId="166" formatCode="0.0"/>
    <numFmt numFmtId="167" formatCode="#,##0.0"/>
    <numFmt numFmtId="168" formatCode="#\ ###\ ###\ ###\ ##0"/>
    <numFmt numFmtId="169" formatCode="0_)"/>
    <numFmt numFmtId="170" formatCode="#,##0_);\(#,##0\)"/>
    <numFmt numFmtId="171" formatCode="###\ ###\ ###\ ###\ ###\ ###"/>
    <numFmt numFmtId="172" formatCode="0.00000"/>
    <numFmt numFmtId="173" formatCode="#,##0.000"/>
    <numFmt numFmtId="174" formatCode="#\ ###\ ###"/>
    <numFmt numFmtId="175" formatCode="0.0000_ ;\-0.0000\ "/>
    <numFmt numFmtId="176" formatCode="0.0000"/>
    <numFmt numFmtId="177" formatCode="#,##0.0000"/>
  </numFmts>
  <fonts count="128">
    <font>
      <sz val="10"/>
      <name val="Arial Tur"/>
      <charset val="162"/>
    </font>
    <font>
      <sz val="11"/>
      <color theme="1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Calibri"/>
      <family val="2"/>
      <charset val="162"/>
    </font>
    <font>
      <sz val="14"/>
      <name val="Calibri"/>
      <family val="2"/>
      <charset val="162"/>
    </font>
    <font>
      <b/>
      <sz val="10"/>
      <name val="Calibri"/>
      <family val="2"/>
      <charset val="162"/>
    </font>
    <font>
      <sz val="10"/>
      <name val="Calibri"/>
      <family val="2"/>
      <charset val="162"/>
    </font>
    <font>
      <b/>
      <sz val="11"/>
      <name val="Calibri"/>
      <family val="2"/>
      <charset val="162"/>
    </font>
    <font>
      <sz val="11"/>
      <name val="Calibri"/>
      <family val="2"/>
      <charset val="162"/>
    </font>
    <font>
      <b/>
      <sz val="13"/>
      <name val="Calibri"/>
      <family val="2"/>
      <charset val="162"/>
    </font>
    <font>
      <sz val="14"/>
      <name val="Times New Roman Tur"/>
      <family val="1"/>
      <charset val="162"/>
    </font>
    <font>
      <i/>
      <sz val="14"/>
      <name val="Times New Roman Tur"/>
      <family val="1"/>
      <charset val="162"/>
    </font>
    <font>
      <b/>
      <sz val="10"/>
      <name val="Times New Roman Tur"/>
      <family val="1"/>
      <charset val="162"/>
    </font>
    <font>
      <sz val="11"/>
      <name val="Arial Tur"/>
      <charset val="162"/>
    </font>
    <font>
      <b/>
      <sz val="16"/>
      <name val="Calibri"/>
      <family val="2"/>
      <charset val="162"/>
    </font>
    <font>
      <b/>
      <sz val="14"/>
      <name val="Calibri"/>
      <family val="2"/>
      <charset val="162"/>
    </font>
    <font>
      <sz val="14"/>
      <name val="Arial Tur"/>
      <charset val="162"/>
    </font>
    <font>
      <sz val="16"/>
      <name val="Times New Roman Tur"/>
      <family val="1"/>
      <charset val="162"/>
    </font>
    <font>
      <sz val="12"/>
      <name val="Calibri"/>
      <family val="2"/>
      <charset val="162"/>
    </font>
    <font>
      <sz val="11"/>
      <name val="Times New Roman Tur"/>
      <family val="1"/>
      <charset val="162"/>
    </font>
    <font>
      <sz val="12"/>
      <color indexed="10"/>
      <name val="Calibri"/>
      <family val="2"/>
      <charset val="162"/>
    </font>
    <font>
      <sz val="9"/>
      <name val="Times New Roman Tur"/>
      <family val="1"/>
      <charset val="162"/>
    </font>
    <font>
      <sz val="8"/>
      <name val="Times New Roman Tur"/>
      <family val="1"/>
      <charset val="162"/>
    </font>
    <font>
      <sz val="11"/>
      <color indexed="10"/>
      <name val="Times New Roman Tur"/>
      <family val="1"/>
      <charset val="162"/>
    </font>
    <font>
      <sz val="12"/>
      <name val="Times New Roman Tur"/>
      <family val="1"/>
      <charset val="162"/>
    </font>
    <font>
      <i/>
      <sz val="12"/>
      <name val="Times New Roman Tur"/>
      <family val="1"/>
      <charset val="162"/>
    </font>
    <font>
      <sz val="9"/>
      <name val="Helv"/>
    </font>
    <font>
      <sz val="8"/>
      <name val="Helv"/>
    </font>
    <font>
      <sz val="16"/>
      <name val="Calibri"/>
      <family val="2"/>
      <charset val="162"/>
    </font>
    <font>
      <sz val="12"/>
      <color indexed="8"/>
      <name val="Calibri"/>
      <family val="2"/>
      <charset val="162"/>
    </font>
    <font>
      <sz val="11"/>
      <color indexed="8"/>
      <name val="Times New Roman Tur"/>
      <family val="1"/>
      <charset val="162"/>
    </font>
    <font>
      <sz val="10"/>
      <name val="Geneva"/>
    </font>
    <font>
      <sz val="11"/>
      <color indexed="8"/>
      <name val="Calibri"/>
      <family val="2"/>
      <charset val="162"/>
    </font>
    <font>
      <sz val="9"/>
      <name val="Calibri"/>
      <family val="2"/>
      <charset val="162"/>
    </font>
    <font>
      <b/>
      <sz val="15"/>
      <name val="Calibri"/>
      <family val="2"/>
      <charset val="162"/>
    </font>
    <font>
      <sz val="8"/>
      <name val="Calibri"/>
      <family val="2"/>
      <charset val="162"/>
    </font>
    <font>
      <sz val="10"/>
      <name val="Geneva"/>
      <charset val="162"/>
    </font>
    <font>
      <b/>
      <sz val="9"/>
      <name val="Calibri"/>
      <family val="2"/>
      <charset val="162"/>
    </font>
    <font>
      <sz val="10"/>
      <color indexed="8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b/>
      <sz val="8"/>
      <name val="Calibri"/>
      <family val="2"/>
      <charset val="162"/>
    </font>
    <font>
      <sz val="10"/>
      <name val="Futura"/>
    </font>
    <font>
      <b/>
      <sz val="12"/>
      <color indexed="8"/>
      <name val="Calibri"/>
      <family val="2"/>
      <charset val="162"/>
    </font>
    <font>
      <i/>
      <sz val="10"/>
      <name val="Calibri"/>
      <family val="2"/>
      <charset val="162"/>
    </font>
    <font>
      <sz val="12"/>
      <name val="Geneva"/>
    </font>
    <font>
      <i/>
      <sz val="11"/>
      <name val="Calibri"/>
      <family val="2"/>
      <charset val="162"/>
    </font>
    <font>
      <i/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i/>
      <sz val="12"/>
      <name val="Calibri"/>
      <family val="2"/>
      <charset val="162"/>
    </font>
    <font>
      <b/>
      <i/>
      <sz val="11"/>
      <color indexed="8"/>
      <name val="Calibri"/>
      <family val="2"/>
      <charset val="162"/>
    </font>
    <font>
      <b/>
      <i/>
      <sz val="11"/>
      <name val="Calibri"/>
      <family val="2"/>
      <charset val="162"/>
    </font>
    <font>
      <b/>
      <i/>
      <sz val="10"/>
      <name val="Calibri"/>
      <family val="2"/>
      <charset val="162"/>
    </font>
    <font>
      <sz val="10"/>
      <name val="Times New Roman Tur"/>
      <charset val="162"/>
    </font>
    <font>
      <u/>
      <sz val="10"/>
      <color indexed="12"/>
      <name val="Geneva"/>
    </font>
    <font>
      <sz val="9"/>
      <name val="Geneva"/>
    </font>
    <font>
      <sz val="9"/>
      <color indexed="8"/>
      <name val="Calibri"/>
      <family val="2"/>
      <charset val="162"/>
    </font>
    <font>
      <sz val="10"/>
      <name val="Courier"/>
      <family val="3"/>
    </font>
    <font>
      <sz val="10"/>
      <name val="Courier New"/>
      <family val="1"/>
      <charset val="162"/>
    </font>
    <font>
      <sz val="10"/>
      <name val="Courier"/>
      <family val="1"/>
      <charset val="162"/>
    </font>
    <font>
      <b/>
      <sz val="12"/>
      <name val="Arial"/>
      <family val="2"/>
      <charset val="162"/>
    </font>
    <font>
      <sz val="8"/>
      <name val="Arial"/>
      <family val="2"/>
      <charset val="162"/>
    </font>
    <font>
      <sz val="12"/>
      <name val="Arial"/>
      <family val="2"/>
      <charset val="162"/>
    </font>
    <font>
      <sz val="10"/>
      <name val="MS Sans Serif"/>
      <family val="2"/>
      <charset val="162"/>
    </font>
    <font>
      <sz val="11"/>
      <color indexed="15"/>
      <name val="Calibri"/>
      <family val="2"/>
      <charset val="162"/>
    </font>
    <font>
      <sz val="10"/>
      <name val="Arial "/>
    </font>
    <font>
      <u/>
      <sz val="10"/>
      <color theme="10"/>
      <name val="Arial Tur"/>
      <charset val="162"/>
    </font>
    <font>
      <sz val="11"/>
      <color theme="1"/>
      <name val="Calibri"/>
      <family val="2"/>
      <scheme val="minor"/>
    </font>
    <font>
      <sz val="9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u/>
      <sz val="12"/>
      <color rgb="FFC00000"/>
      <name val="Arial Tur"/>
      <charset val="162"/>
    </font>
    <font>
      <b/>
      <sz val="10"/>
      <color rgb="FFC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2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color theme="0"/>
      <name val="Calibri"/>
      <family val="2"/>
      <charset val="162"/>
    </font>
    <font>
      <b/>
      <sz val="12"/>
      <color theme="0"/>
      <name val="Calibri"/>
      <family val="2"/>
      <charset val="162"/>
    </font>
    <font>
      <sz val="16"/>
      <color theme="0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</font>
    <font>
      <b/>
      <sz val="14"/>
      <color theme="0"/>
      <name val="Calibri"/>
      <family val="2"/>
      <charset val="162"/>
    </font>
    <font>
      <b/>
      <sz val="14"/>
      <name val="Calibri"/>
      <family val="2"/>
      <charset val="162"/>
      <scheme val="minor"/>
    </font>
    <font>
      <sz val="11"/>
      <color theme="0"/>
      <name val="Calibri"/>
      <family val="2"/>
      <charset val="162"/>
    </font>
    <font>
      <sz val="10"/>
      <color theme="0"/>
      <name val="Calibri"/>
      <family val="2"/>
      <charset val="162"/>
    </font>
    <font>
      <b/>
      <sz val="14"/>
      <color rgb="FFC00000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0"/>
      <name val="Calibri"/>
      <family val="2"/>
      <charset val="162"/>
    </font>
    <font>
      <sz val="12"/>
      <color theme="1"/>
      <name val="Calibri"/>
      <family val="2"/>
      <charset val="162"/>
    </font>
    <font>
      <b/>
      <sz val="12"/>
      <color theme="1"/>
      <name val="Calibri"/>
      <family val="2"/>
      <charset val="162"/>
    </font>
    <font>
      <b/>
      <sz val="12"/>
      <color indexed="10"/>
      <name val="Calibri"/>
      <family val="2"/>
      <charset val="162"/>
    </font>
    <font>
      <sz val="10"/>
      <name val="Times New Roman Tur"/>
      <family val="1"/>
      <charset val="162"/>
    </font>
    <font>
      <sz val="11"/>
      <name val="Times New Roman Greek"/>
      <family val="1"/>
      <charset val="161"/>
    </font>
    <font>
      <u/>
      <sz val="10"/>
      <color theme="10"/>
      <name val="Arial"/>
      <family val="2"/>
      <charset val="162"/>
    </font>
    <font>
      <sz val="10"/>
      <name val="Arial"/>
      <family val="2"/>
      <charset val="162"/>
    </font>
    <font>
      <sz val="12"/>
      <color rgb="FFFF0000"/>
      <name val="Calibri"/>
      <family val="2"/>
      <charset val="162"/>
    </font>
    <font>
      <sz val="8"/>
      <color theme="1"/>
      <name val="Arial"/>
      <family val="2"/>
      <charset val="162"/>
    </font>
    <font>
      <b/>
      <sz val="12"/>
      <color theme="0"/>
      <name val="Arial"/>
      <family val="2"/>
      <charset val="162"/>
    </font>
    <font>
      <b/>
      <sz val="8"/>
      <color theme="0"/>
      <name val="Calibri"/>
      <family val="2"/>
      <charset val="162"/>
    </font>
    <font>
      <b/>
      <sz val="8"/>
      <name val="Arial"/>
      <family val="2"/>
      <charset val="162"/>
    </font>
    <font>
      <b/>
      <sz val="14"/>
      <name val="Arial"/>
      <family val="2"/>
      <charset val="162"/>
    </font>
    <font>
      <b/>
      <sz val="16"/>
      <color theme="0"/>
      <name val="Tahoma"/>
      <family val="2"/>
    </font>
    <font>
      <b/>
      <sz val="10"/>
      <color theme="0"/>
      <name val="Tahoma"/>
      <family val="2"/>
    </font>
    <font>
      <sz val="16"/>
      <color theme="0"/>
      <name val="Tahoma"/>
      <family val="2"/>
    </font>
    <font>
      <sz val="10"/>
      <color theme="0"/>
      <name val="Tahoma"/>
      <family val="2"/>
    </font>
    <font>
      <b/>
      <sz val="12"/>
      <color rgb="FFC00000"/>
      <name val="Arial Tur"/>
      <charset val="162"/>
    </font>
    <font>
      <b/>
      <sz val="13"/>
      <color theme="3"/>
      <name val="Calibri"/>
      <family val="2"/>
      <charset val="162"/>
    </font>
    <font>
      <b/>
      <u/>
      <sz val="12"/>
      <color theme="10"/>
      <name val="Arial Tur"/>
      <charset val="162"/>
    </font>
    <font>
      <b/>
      <u/>
      <sz val="12"/>
      <color theme="10"/>
      <name val="Calibri"/>
      <family val="2"/>
      <charset val="162"/>
      <scheme val="minor"/>
    </font>
    <font>
      <b/>
      <sz val="10"/>
      <color theme="10"/>
      <name val="Calibri"/>
      <family val="2"/>
      <charset val="162"/>
      <scheme val="minor"/>
    </font>
    <font>
      <b/>
      <u/>
      <sz val="10"/>
      <color theme="10"/>
      <name val="Arial Tur"/>
      <charset val="162"/>
    </font>
    <font>
      <b/>
      <u/>
      <sz val="11"/>
      <color theme="10"/>
      <name val="Arial Tur"/>
      <charset val="162"/>
    </font>
    <font>
      <b/>
      <sz val="11"/>
      <color theme="10"/>
      <name val="Arial Tur"/>
      <charset val="162"/>
    </font>
    <font>
      <b/>
      <sz val="10"/>
      <color theme="10"/>
      <name val="Arial Tur"/>
      <charset val="162"/>
    </font>
    <font>
      <b/>
      <sz val="12"/>
      <color theme="4"/>
      <name val="Calibri"/>
      <family val="2"/>
      <charset val="162"/>
    </font>
    <font>
      <b/>
      <sz val="12"/>
      <color theme="4"/>
      <name val="Calibri"/>
      <family val="2"/>
      <charset val="162"/>
      <scheme val="minor"/>
    </font>
    <font>
      <b/>
      <sz val="12"/>
      <color rgb="FFFF0000"/>
      <name val="Calibri"/>
      <family val="2"/>
      <charset val="162"/>
    </font>
    <font>
      <b/>
      <sz val="14"/>
      <color rgb="FFFF0000"/>
      <name val="Calibri"/>
      <family val="2"/>
      <charset val="162"/>
    </font>
    <font>
      <b/>
      <u/>
      <sz val="14"/>
      <color theme="10"/>
      <name val="Calibri"/>
      <family val="2"/>
      <charset val="162"/>
      <scheme val="minor"/>
    </font>
    <font>
      <b/>
      <i/>
      <sz val="14"/>
      <name val="Calibri"/>
      <family val="2"/>
      <charset val="162"/>
    </font>
    <font>
      <b/>
      <sz val="11"/>
      <color rgb="FFFF0000"/>
      <name val="Calibri"/>
      <family val="2"/>
      <charset val="162"/>
      <scheme val="minor"/>
    </font>
    <font>
      <u/>
      <sz val="14"/>
      <color theme="10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hair">
        <color indexed="64"/>
      </top>
      <bottom/>
      <diagonal/>
    </border>
    <border>
      <left/>
      <right/>
      <top style="dashed">
        <color theme="1"/>
      </top>
      <bottom/>
      <diagonal/>
    </border>
  </borders>
  <cellStyleXfs count="45">
    <xf numFmtId="0" fontId="0" fillId="0" borderId="0"/>
    <xf numFmtId="164" fontId="49" fillId="0" borderId="0" applyFont="0" applyFill="0" applyBorder="0" applyAlignment="0" applyProtection="0"/>
    <xf numFmtId="0" fontId="32" fillId="0" borderId="0">
      <alignment vertical="center"/>
    </xf>
    <xf numFmtId="0" fontId="6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/>
    <xf numFmtId="0" fontId="91" fillId="0" borderId="0"/>
    <xf numFmtId="0" fontId="32" fillId="0" borderId="0"/>
    <xf numFmtId="0" fontId="49" fillId="0" borderId="0"/>
    <xf numFmtId="0" fontId="66" fillId="0" borderId="0"/>
    <xf numFmtId="0" fontId="37" fillId="0" borderId="0"/>
    <xf numFmtId="0" fontId="37" fillId="0" borderId="0"/>
    <xf numFmtId="0" fontId="49" fillId="0" borderId="0"/>
    <xf numFmtId="0" fontId="40" fillId="0" borderId="0"/>
    <xf numFmtId="0" fontId="41" fillId="0" borderId="0"/>
    <xf numFmtId="0" fontId="43" fillId="0" borderId="0" applyNumberFormat="0"/>
    <xf numFmtId="3" fontId="32" fillId="0" borderId="0"/>
    <xf numFmtId="0" fontId="49" fillId="0" borderId="0"/>
    <xf numFmtId="0" fontId="68" fillId="0" borderId="0"/>
    <xf numFmtId="0" fontId="54" fillId="0" borderId="0"/>
    <xf numFmtId="0" fontId="32" fillId="0" borderId="0"/>
    <xf numFmtId="169" fontId="58" fillId="0" borderId="0"/>
    <xf numFmtId="169" fontId="59" fillId="0" borderId="0"/>
    <xf numFmtId="0" fontId="32" fillId="0" borderId="0"/>
    <xf numFmtId="165" fontId="40" fillId="0" borderId="0" applyFont="0" applyFill="0" applyBorder="0" applyAlignment="0" applyProtection="0"/>
    <xf numFmtId="165" fontId="49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/>
    <xf numFmtId="165" fontId="100" fillId="0" borderId="0" applyFont="0" applyFill="0" applyBorder="0" applyAlignment="0" applyProtection="0"/>
    <xf numFmtId="0" fontId="3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0" fillId="0" borderId="0"/>
    <xf numFmtId="0" fontId="32" fillId="0" borderId="0">
      <alignment vertical="center"/>
    </xf>
    <xf numFmtId="0" fontId="64" fillId="0" borderId="0"/>
    <xf numFmtId="0" fontId="2" fillId="0" borderId="0"/>
    <xf numFmtId="0" fontId="40" fillId="0" borderId="0"/>
    <xf numFmtId="0" fontId="112" fillId="0" borderId="15" applyNumberFormat="0" applyFill="0" applyAlignment="0" applyProtection="0"/>
    <xf numFmtId="0" fontId="1" fillId="6" borderId="0" applyNumberFormat="0" applyBorder="0" applyAlignment="0" applyProtection="0"/>
    <xf numFmtId="0" fontId="14" fillId="0" borderId="0"/>
    <xf numFmtId="0" fontId="40" fillId="0" borderId="0"/>
    <xf numFmtId="164" fontId="3" fillId="0" borderId="0" applyFont="0" applyFill="0" applyBorder="0" applyAlignment="0" applyProtection="0"/>
  </cellStyleXfs>
  <cellXfs count="1423">
    <xf numFmtId="0" fontId="0" fillId="0" borderId="0" xfId="0"/>
    <xf numFmtId="0" fontId="4" fillId="0" borderId="0" xfId="0" applyFont="1"/>
    <xf numFmtId="0" fontId="7" fillId="0" borderId="0" xfId="0" applyFont="1"/>
    <xf numFmtId="0" fontId="4" fillId="0" borderId="1" xfId="0" applyFont="1" applyBorder="1"/>
    <xf numFmtId="0" fontId="8" fillId="0" borderId="0" xfId="0" applyFont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166" fontId="9" fillId="0" borderId="0" xfId="0" applyNumberFormat="1" applyFont="1" applyBorder="1" applyAlignment="1">
      <alignment horizontal="right"/>
    </xf>
    <xf numFmtId="0" fontId="9" fillId="0" borderId="5" xfId="0" applyFont="1" applyBorder="1"/>
    <xf numFmtId="166" fontId="9" fillId="0" borderId="0" xfId="0" applyNumberFormat="1" applyFont="1" applyBorder="1"/>
    <xf numFmtId="3" fontId="9" fillId="0" borderId="4" xfId="0" applyNumberFormat="1" applyFont="1" applyBorder="1" applyAlignment="1">
      <alignment horizontal="right"/>
    </xf>
    <xf numFmtId="0" fontId="7" fillId="0" borderId="0" xfId="0" applyFont="1" applyBorder="1"/>
    <xf numFmtId="3" fontId="9" fillId="0" borderId="4" xfId="0" applyNumberFormat="1" applyFont="1" applyBorder="1"/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166" fontId="9" fillId="0" borderId="5" xfId="0" applyNumberFormat="1" applyFont="1" applyBorder="1"/>
    <xf numFmtId="0" fontId="9" fillId="0" borderId="1" xfId="0" applyFont="1" applyBorder="1"/>
    <xf numFmtId="166" fontId="9" fillId="0" borderId="1" xfId="0" applyNumberFormat="1" applyFont="1" applyBorder="1" applyAlignment="1">
      <alignment horizontal="right"/>
    </xf>
    <xf numFmtId="166" fontId="9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0" fillId="0" borderId="0" xfId="0" applyBorder="1"/>
    <xf numFmtId="3" fontId="9" fillId="0" borderId="6" xfId="0" applyNumberFormat="1" applyFont="1" applyBorder="1"/>
    <xf numFmtId="3" fontId="9" fillId="0" borderId="6" xfId="0" applyNumberFormat="1" applyFont="1" applyBorder="1" applyAlignment="1">
      <alignment horizontal="right"/>
    </xf>
    <xf numFmtId="0" fontId="11" fillId="0" borderId="0" xfId="0" applyFont="1"/>
    <xf numFmtId="166" fontId="11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Border="1"/>
    <xf numFmtId="1" fontId="11" fillId="0" borderId="0" xfId="0" applyNumberFormat="1" applyFont="1"/>
    <xf numFmtId="166" fontId="11" fillId="0" borderId="0" xfId="0" applyNumberFormat="1" applyFont="1" applyAlignment="1">
      <alignment horizontal="right"/>
    </xf>
    <xf numFmtId="166" fontId="11" fillId="0" borderId="0" xfId="0" applyNumberFormat="1" applyFont="1" applyBorder="1"/>
    <xf numFmtId="166" fontId="13" fillId="0" borderId="0" xfId="0" applyNumberFormat="1" applyFont="1" applyBorder="1" applyAlignment="1">
      <alignment horizontal="right"/>
    </xf>
    <xf numFmtId="0" fontId="11" fillId="0" borderId="1" xfId="0" applyFont="1" applyBorder="1"/>
    <xf numFmtId="166" fontId="11" fillId="0" borderId="1" xfId="0" applyNumberFormat="1" applyFont="1" applyBorder="1"/>
    <xf numFmtId="0" fontId="11" fillId="0" borderId="1" xfId="0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2" fillId="0" borderId="1" xfId="0" applyNumberFormat="1" applyFont="1" applyBorder="1"/>
    <xf numFmtId="166" fontId="11" fillId="0" borderId="1" xfId="0" applyNumberFormat="1" applyFont="1" applyBorder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1" xfId="0" applyFont="1" applyBorder="1"/>
    <xf numFmtId="1" fontId="11" fillId="0" borderId="1" xfId="0" applyNumberFormat="1" applyFont="1" applyBorder="1"/>
    <xf numFmtId="0" fontId="18" fillId="0" borderId="1" xfId="0" applyFont="1" applyBorder="1" applyAlignment="1">
      <alignment horizontal="right"/>
    </xf>
    <xf numFmtId="166" fontId="10" fillId="0" borderId="1" xfId="0" applyNumberFormat="1" applyFont="1" applyBorder="1" applyAlignment="1">
      <alignment horizontal="right"/>
    </xf>
    <xf numFmtId="0" fontId="20" fillId="0" borderId="0" xfId="0" applyFont="1"/>
    <xf numFmtId="166" fontId="4" fillId="0" borderId="7" xfId="0" applyNumberFormat="1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20" fillId="0" borderId="0" xfId="0" applyFont="1" applyAlignment="1">
      <alignment horizontal="right"/>
    </xf>
    <xf numFmtId="166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0" fontId="21" fillId="0" borderId="0" xfId="0" applyFont="1" applyBorder="1" applyAlignment="1">
      <alignment horizontal="right"/>
    </xf>
    <xf numFmtId="3" fontId="21" fillId="0" borderId="4" xfId="0" applyNumberFormat="1" applyFont="1" applyBorder="1"/>
    <xf numFmtId="166" fontId="21" fillId="0" borderId="0" xfId="0" applyNumberFormat="1" applyFont="1" applyBorder="1" applyAlignment="1">
      <alignment horizontal="right"/>
    </xf>
    <xf numFmtId="166" fontId="21" fillId="0" borderId="0" xfId="0" applyNumberFormat="1" applyFont="1"/>
    <xf numFmtId="166" fontId="21" fillId="0" borderId="0" xfId="0" applyNumberFormat="1" applyFont="1" applyBorder="1"/>
    <xf numFmtId="3" fontId="21" fillId="0" borderId="4" xfId="0" applyNumberFormat="1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1" fontId="23" fillId="0" borderId="0" xfId="0" applyNumberFormat="1" applyFont="1" applyBorder="1"/>
    <xf numFmtId="3" fontId="19" fillId="0" borderId="4" xfId="0" applyNumberFormat="1" applyFont="1" applyBorder="1"/>
    <xf numFmtId="166" fontId="19" fillId="0" borderId="0" xfId="0" applyNumberFormat="1" applyFont="1" applyBorder="1" applyAlignment="1">
      <alignment horizontal="right"/>
    </xf>
    <xf numFmtId="166" fontId="19" fillId="0" borderId="0" xfId="0" applyNumberFormat="1" applyFont="1"/>
    <xf numFmtId="166" fontId="19" fillId="0" borderId="0" xfId="0" applyNumberFormat="1" applyFont="1" applyBorder="1"/>
    <xf numFmtId="3" fontId="19" fillId="0" borderId="4" xfId="0" applyNumberFormat="1" applyFont="1" applyBorder="1" applyAlignment="1">
      <alignment horizontal="right"/>
    </xf>
    <xf numFmtId="1" fontId="23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24" fillId="0" borderId="0" xfId="0" applyFont="1"/>
    <xf numFmtId="0" fontId="19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0" fontId="20" fillId="0" borderId="0" xfId="0" applyFont="1" applyBorder="1"/>
    <xf numFmtId="0" fontId="19" fillId="0" borderId="2" xfId="0" applyFont="1" applyBorder="1" applyAlignment="1">
      <alignment horizontal="left"/>
    </xf>
    <xf numFmtId="166" fontId="19" fillId="0" borderId="1" xfId="0" applyNumberFormat="1" applyFont="1" applyBorder="1"/>
    <xf numFmtId="0" fontId="19" fillId="0" borderId="0" xfId="0" applyFont="1" applyAlignment="1"/>
    <xf numFmtId="0" fontId="19" fillId="0" borderId="7" xfId="0" applyFont="1" applyBorder="1"/>
    <xf numFmtId="0" fontId="19" fillId="0" borderId="7" xfId="0" applyFont="1" applyBorder="1" applyAlignment="1">
      <alignment horizontal="right"/>
    </xf>
    <xf numFmtId="0" fontId="20" fillId="0" borderId="0" xfId="0" applyFont="1" applyBorder="1" applyAlignment="1"/>
    <xf numFmtId="3" fontId="0" fillId="0" borderId="0" xfId="0" applyNumberFormat="1"/>
    <xf numFmtId="0" fontId="16" fillId="0" borderId="0" xfId="0" applyFont="1" applyBorder="1"/>
    <xf numFmtId="0" fontId="25" fillId="0" borderId="0" xfId="0" applyFont="1"/>
    <xf numFmtId="166" fontId="25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 applyBorder="1"/>
    <xf numFmtId="1" fontId="25" fillId="0" borderId="0" xfId="0" applyNumberFormat="1" applyFont="1"/>
    <xf numFmtId="166" fontId="25" fillId="0" borderId="0" xfId="0" applyNumberFormat="1" applyFont="1" applyAlignment="1">
      <alignment horizontal="right"/>
    </xf>
    <xf numFmtId="166" fontId="25" fillId="0" borderId="0" xfId="0" applyNumberFormat="1" applyFont="1" applyBorder="1"/>
    <xf numFmtId="0" fontId="25" fillId="0" borderId="1" xfId="0" applyFont="1" applyBorder="1"/>
    <xf numFmtId="166" fontId="25" fillId="0" borderId="1" xfId="0" applyNumberFormat="1" applyFont="1" applyBorder="1"/>
    <xf numFmtId="0" fontId="25" fillId="0" borderId="1" xfId="0" applyFont="1" applyBorder="1" applyAlignment="1">
      <alignment horizontal="right"/>
    </xf>
    <xf numFmtId="1" fontId="25" fillId="0" borderId="1" xfId="0" applyNumberFormat="1" applyFont="1" applyBorder="1" applyAlignment="1">
      <alignment horizontal="right"/>
    </xf>
    <xf numFmtId="0" fontId="26" fillId="0" borderId="1" xfId="0" applyFont="1" applyBorder="1"/>
    <xf numFmtId="1" fontId="25" fillId="0" borderId="1" xfId="0" applyNumberFormat="1" applyFont="1" applyBorder="1"/>
    <xf numFmtId="166" fontId="25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20" fillId="0" borderId="0" xfId="0" applyFont="1" applyBorder="1" applyAlignment="1">
      <alignment horizontal="right"/>
    </xf>
    <xf numFmtId="1" fontId="21" fillId="0" borderId="4" xfId="0" applyNumberFormat="1" applyFont="1" applyBorder="1"/>
    <xf numFmtId="1" fontId="21" fillId="0" borderId="4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Border="1" applyAlignment="1">
      <alignment horizontal="right"/>
    </xf>
    <xf numFmtId="1" fontId="20" fillId="0" borderId="0" xfId="0" applyNumberFormat="1" applyFont="1" applyBorder="1"/>
    <xf numFmtId="1" fontId="24" fillId="0" borderId="0" xfId="0" applyNumberFormat="1" applyFont="1" applyBorder="1"/>
    <xf numFmtId="0" fontId="24" fillId="0" borderId="0" xfId="0" applyFont="1" applyBorder="1"/>
    <xf numFmtId="0" fontId="27" fillId="0" borderId="0" xfId="0" applyFont="1"/>
    <xf numFmtId="0" fontId="27" fillId="0" borderId="0" xfId="0" applyFont="1" applyBorder="1" applyAlignment="1">
      <alignment horizontal="right"/>
    </xf>
    <xf numFmtId="166" fontId="28" fillId="0" borderId="0" xfId="0" applyNumberFormat="1" applyFont="1"/>
    <xf numFmtId="0" fontId="28" fillId="0" borderId="0" xfId="0" applyFont="1" applyAlignment="1">
      <alignment horizontal="right"/>
    </xf>
    <xf numFmtId="1" fontId="27" fillId="0" borderId="0" xfId="0" applyNumberFormat="1" applyFont="1" applyAlignment="1">
      <alignment horizontal="right"/>
    </xf>
    <xf numFmtId="0" fontId="27" fillId="0" borderId="0" xfId="0" applyFont="1" applyBorder="1"/>
    <xf numFmtId="1" fontId="28" fillId="0" borderId="0" xfId="0" applyNumberFormat="1" applyFont="1"/>
    <xf numFmtId="166" fontId="28" fillId="0" borderId="0" xfId="0" applyNumberFormat="1" applyFont="1" applyAlignment="1">
      <alignment horizontal="right"/>
    </xf>
    <xf numFmtId="166" fontId="28" fillId="0" borderId="0" xfId="0" applyNumberFormat="1" applyFont="1" applyBorder="1"/>
    <xf numFmtId="0" fontId="28" fillId="0" borderId="0" xfId="0" applyFont="1"/>
    <xf numFmtId="166" fontId="28" fillId="0" borderId="0" xfId="0" applyNumberFormat="1" applyFont="1" applyAlignment="1"/>
    <xf numFmtId="1" fontId="27" fillId="0" borderId="0" xfId="0" applyNumberFormat="1" applyFont="1"/>
    <xf numFmtId="3" fontId="27" fillId="0" borderId="0" xfId="0" applyNumberFormat="1" applyFont="1"/>
    <xf numFmtId="0" fontId="25" fillId="0" borderId="0" xfId="0" applyFont="1" applyBorder="1" applyAlignment="1">
      <alignment horizontal="right"/>
    </xf>
    <xf numFmtId="166" fontId="10" fillId="0" borderId="0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66" fontId="4" fillId="0" borderId="0" xfId="0" applyNumberFormat="1" applyFont="1" applyBorder="1" applyAlignment="1">
      <alignment horizontal="center"/>
    </xf>
    <xf numFmtId="166" fontId="4" fillId="0" borderId="2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right"/>
    </xf>
    <xf numFmtId="1" fontId="20" fillId="0" borderId="0" xfId="0" applyNumberFormat="1" applyFont="1"/>
    <xf numFmtId="1" fontId="24" fillId="0" borderId="0" xfId="0" applyNumberFormat="1" applyFont="1"/>
    <xf numFmtId="1" fontId="24" fillId="0" borderId="0" xfId="0" applyNumberFormat="1" applyFont="1" applyAlignment="1">
      <alignment horizontal="right"/>
    </xf>
    <xf numFmtId="0" fontId="21" fillId="0" borderId="0" xfId="0" applyFont="1" applyBorder="1"/>
    <xf numFmtId="1" fontId="21" fillId="0" borderId="0" xfId="0" applyNumberFormat="1" applyFont="1" applyBorder="1" applyAlignment="1">
      <alignment horizontal="right"/>
    </xf>
    <xf numFmtId="166" fontId="21" fillId="0" borderId="0" xfId="0" applyNumberFormat="1" applyFont="1" applyBorder="1" applyAlignment="1"/>
    <xf numFmtId="3" fontId="30" fillId="0" borderId="4" xfId="0" applyNumberFormat="1" applyFont="1" applyBorder="1"/>
    <xf numFmtId="166" fontId="19" fillId="0" borderId="5" xfId="0" applyNumberFormat="1" applyFont="1" applyBorder="1"/>
    <xf numFmtId="0" fontId="30" fillId="0" borderId="0" xfId="0" applyFont="1" applyBorder="1" applyAlignment="1">
      <alignment horizontal="right"/>
    </xf>
    <xf numFmtId="3" fontId="30" fillId="0" borderId="4" xfId="0" applyNumberFormat="1" applyFont="1" applyBorder="1" applyAlignment="1">
      <alignment horizontal="right"/>
    </xf>
    <xf numFmtId="0" fontId="31" fillId="0" borderId="0" xfId="0" applyFont="1" applyBorder="1"/>
    <xf numFmtId="1" fontId="31" fillId="0" borderId="0" xfId="0" applyNumberFormat="1" applyFont="1" applyBorder="1"/>
    <xf numFmtId="0" fontId="31" fillId="0" borderId="0" xfId="0" applyFont="1"/>
    <xf numFmtId="3" fontId="20" fillId="0" borderId="0" xfId="0" applyNumberFormat="1" applyFont="1"/>
    <xf numFmtId="167" fontId="19" fillId="0" borderId="0" xfId="0" applyNumberFormat="1" applyFont="1" applyBorder="1"/>
    <xf numFmtId="166" fontId="19" fillId="0" borderId="2" xfId="0" applyNumberFormat="1" applyFont="1" applyBorder="1"/>
    <xf numFmtId="3" fontId="28" fillId="0" borderId="0" xfId="0" applyNumberFormat="1" applyFont="1"/>
    <xf numFmtId="3" fontId="27" fillId="0" borderId="0" xfId="0" applyNumberFormat="1" applyFont="1" applyBorder="1"/>
    <xf numFmtId="3" fontId="28" fillId="0" borderId="0" xfId="0" applyNumberFormat="1" applyFont="1" applyAlignment="1">
      <alignment horizontal="right"/>
    </xf>
    <xf numFmtId="0" fontId="9" fillId="0" borderId="0" xfId="7" applyFont="1"/>
    <xf numFmtId="0" fontId="8" fillId="0" borderId="0" xfId="7" applyFont="1" applyBorder="1" applyAlignment="1">
      <alignment horizontal="center"/>
    </xf>
    <xf numFmtId="0" fontId="8" fillId="0" borderId="7" xfId="7" applyFont="1" applyBorder="1" applyAlignment="1">
      <alignment horizontal="right"/>
    </xf>
    <xf numFmtId="0" fontId="8" fillId="0" borderId="0" xfId="7" applyFont="1" applyBorder="1" applyAlignment="1">
      <alignment horizontal="right"/>
    </xf>
    <xf numFmtId="0" fontId="9" fillId="0" borderId="0" xfId="7" applyFont="1" applyBorder="1"/>
    <xf numFmtId="0" fontId="8" fillId="0" borderId="1" xfId="7" applyFont="1" applyBorder="1" applyAlignment="1">
      <alignment horizontal="right"/>
    </xf>
    <xf numFmtId="0" fontId="8" fillId="0" borderId="1" xfId="7" applyFont="1" applyBorder="1"/>
    <xf numFmtId="167" fontId="9" fillId="0" borderId="0" xfId="7" applyNumberFormat="1" applyFont="1"/>
    <xf numFmtId="0" fontId="9" fillId="0" borderId="0" xfId="7" applyFont="1" applyBorder="1" applyAlignment="1">
      <alignment horizontal="right"/>
    </xf>
    <xf numFmtId="3" fontId="9" fillId="0" borderId="0" xfId="7" applyNumberFormat="1" applyFont="1" applyBorder="1"/>
    <xf numFmtId="167" fontId="8" fillId="0" borderId="0" xfId="7" applyNumberFormat="1" applyFont="1"/>
    <xf numFmtId="0" fontId="9" fillId="0" borderId="0" xfId="7" applyFont="1" applyAlignment="1">
      <alignment horizontal="left"/>
    </xf>
    <xf numFmtId="0" fontId="19" fillId="0" borderId="0" xfId="7" applyFont="1"/>
    <xf numFmtId="1" fontId="19" fillId="0" borderId="0" xfId="0" applyNumberFormat="1" applyFont="1" applyBorder="1"/>
    <xf numFmtId="0" fontId="7" fillId="0" borderId="0" xfId="7" applyFont="1"/>
    <xf numFmtId="0" fontId="6" fillId="0" borderId="0" xfId="7" applyFont="1"/>
    <xf numFmtId="0" fontId="7" fillId="0" borderId="0" xfId="7" applyFont="1" applyBorder="1"/>
    <xf numFmtId="0" fontId="21" fillId="0" borderId="5" xfId="0" applyFont="1" applyBorder="1" applyAlignment="1">
      <alignment horizontal="center"/>
    </xf>
    <xf numFmtId="3" fontId="21" fillId="0" borderId="0" xfId="0" applyNumberFormat="1" applyFont="1" applyBorder="1" applyAlignment="1">
      <alignment horizontal="center"/>
    </xf>
    <xf numFmtId="0" fontId="21" fillId="0" borderId="4" xfId="0" applyFont="1" applyBorder="1" applyAlignment="1">
      <alignment horizontal="right"/>
    </xf>
    <xf numFmtId="3" fontId="19" fillId="0" borderId="6" xfId="0" applyNumberFormat="1" applyFont="1" applyBorder="1" applyAlignment="1">
      <alignment horizontal="right"/>
    </xf>
    <xf numFmtId="0" fontId="34" fillId="0" borderId="0" xfId="13" applyFont="1"/>
    <xf numFmtId="0" fontId="4" fillId="0" borderId="0" xfId="13" applyFont="1"/>
    <xf numFmtId="0" fontId="34" fillId="0" borderId="0" xfId="13" applyFont="1" applyBorder="1"/>
    <xf numFmtId="3" fontId="34" fillId="0" borderId="0" xfId="13" applyNumberFormat="1" applyFont="1" applyBorder="1" applyAlignment="1">
      <alignment horizontal="right"/>
    </xf>
    <xf numFmtId="3" fontId="34" fillId="0" borderId="0" xfId="13" applyNumberFormat="1" applyFont="1"/>
    <xf numFmtId="0" fontId="7" fillId="0" borderId="0" xfId="13" applyFont="1"/>
    <xf numFmtId="0" fontId="6" fillId="0" borderId="0" xfId="13" applyFont="1" applyBorder="1" applyAlignment="1">
      <alignment horizontal="right"/>
    </xf>
    <xf numFmtId="0" fontId="4" fillId="0" borderId="1" xfId="13" applyFont="1" applyBorder="1"/>
    <xf numFmtId="0" fontId="34" fillId="0" borderId="1" xfId="13" applyFont="1" applyBorder="1"/>
    <xf numFmtId="0" fontId="34" fillId="0" borderId="1" xfId="13" applyFont="1" applyBorder="1" applyAlignment="1">
      <alignment horizontal="right"/>
    </xf>
    <xf numFmtId="0" fontId="7" fillId="0" borderId="1" xfId="13" applyFont="1" applyBorder="1"/>
    <xf numFmtId="0" fontId="4" fillId="0" borderId="1" xfId="13" applyFont="1" applyBorder="1" applyAlignment="1">
      <alignment horizontal="right"/>
    </xf>
    <xf numFmtId="0" fontId="4" fillId="0" borderId="0" xfId="13" applyFont="1" applyBorder="1" applyAlignment="1">
      <alignment horizontal="right"/>
    </xf>
    <xf numFmtId="0" fontId="9" fillId="0" borderId="0" xfId="13" applyFont="1" applyBorder="1"/>
    <xf numFmtId="0" fontId="9" fillId="0" borderId="1" xfId="13" applyFont="1" applyBorder="1"/>
    <xf numFmtId="0" fontId="8" fillId="0" borderId="0" xfId="13" applyFont="1" applyBorder="1" applyAlignment="1">
      <alignment horizontal="right"/>
    </xf>
    <xf numFmtId="0" fontId="38" fillId="0" borderId="0" xfId="13" applyFont="1"/>
    <xf numFmtId="0" fontId="8" fillId="0" borderId="1" xfId="13" applyFont="1" applyBorder="1" applyAlignment="1">
      <alignment horizontal="right"/>
    </xf>
    <xf numFmtId="0" fontId="8" fillId="0" borderId="1" xfId="13" applyFont="1" applyBorder="1" applyAlignment="1">
      <alignment horizontal="centerContinuous"/>
    </xf>
    <xf numFmtId="0" fontId="8" fillId="0" borderId="1" xfId="13" applyFont="1" applyBorder="1"/>
    <xf numFmtId="0" fontId="8" fillId="0" borderId="0" xfId="13" applyFont="1"/>
    <xf numFmtId="0" fontId="8" fillId="0" borderId="0" xfId="13" applyFont="1" applyBorder="1"/>
    <xf numFmtId="3" fontId="8" fillId="0" borderId="0" xfId="13" applyNumberFormat="1" applyFont="1"/>
    <xf numFmtId="166" fontId="8" fillId="0" borderId="0" xfId="13" applyNumberFormat="1" applyFont="1" applyBorder="1" applyAlignment="1">
      <alignment horizontal="right"/>
    </xf>
    <xf numFmtId="166" fontId="8" fillId="0" borderId="0" xfId="13" applyNumberFormat="1" applyFont="1" applyBorder="1"/>
    <xf numFmtId="166" fontId="8" fillId="0" borderId="0" xfId="13" applyNumberFormat="1" applyFont="1"/>
    <xf numFmtId="2" fontId="4" fillId="0" borderId="0" xfId="13" applyNumberFormat="1" applyFont="1"/>
    <xf numFmtId="0" fontId="9" fillId="0" borderId="0" xfId="13" applyFont="1"/>
    <xf numFmtId="3" fontId="9" fillId="0" borderId="0" xfId="13" applyNumberFormat="1" applyFont="1"/>
    <xf numFmtId="166" fontId="9" fillId="0" borderId="0" xfId="13" applyNumberFormat="1" applyFont="1" applyBorder="1" applyAlignment="1">
      <alignment horizontal="right"/>
    </xf>
    <xf numFmtId="166" fontId="9" fillId="0" borderId="0" xfId="13" applyNumberFormat="1" applyFont="1" applyBorder="1"/>
    <xf numFmtId="166" fontId="9" fillId="0" borderId="0" xfId="13" applyNumberFormat="1" applyFont="1"/>
    <xf numFmtId="166" fontId="38" fillId="0" borderId="0" xfId="13" applyNumberFormat="1" applyFont="1"/>
    <xf numFmtId="3" fontId="8" fillId="0" borderId="1" xfId="13" applyNumberFormat="1" applyFont="1" applyBorder="1"/>
    <xf numFmtId="166" fontId="8" fillId="0" borderId="1" xfId="13" applyNumberFormat="1" applyFont="1" applyBorder="1" applyAlignment="1">
      <alignment horizontal="right"/>
    </xf>
    <xf numFmtId="166" fontId="8" fillId="0" borderId="1" xfId="13" applyNumberFormat="1" applyFont="1" applyBorder="1"/>
    <xf numFmtId="0" fontId="34" fillId="0" borderId="0" xfId="13" applyFont="1" applyBorder="1" applyAlignment="1">
      <alignment horizontal="right"/>
    </xf>
    <xf numFmtId="0" fontId="19" fillId="0" borderId="0" xfId="15" applyFont="1" applyFill="1" applyBorder="1"/>
    <xf numFmtId="1" fontId="4" fillId="0" borderId="0" xfId="15" applyNumberFormat="1" applyFont="1" applyFill="1" applyBorder="1" applyAlignment="1">
      <alignment horizontal="center"/>
    </xf>
    <xf numFmtId="0" fontId="74" fillId="0" borderId="0" xfId="11" applyFont="1" applyAlignment="1">
      <alignment horizontal="left"/>
    </xf>
    <xf numFmtId="0" fontId="34" fillId="0" borderId="0" xfId="7" applyFont="1" applyFill="1"/>
    <xf numFmtId="0" fontId="19" fillId="0" borderId="0" xfId="7" applyFont="1" applyFill="1" applyAlignment="1">
      <alignment horizontal="right"/>
    </xf>
    <xf numFmtId="0" fontId="4" fillId="0" borderId="0" xfId="7" applyFont="1" applyFill="1" applyBorder="1" applyAlignment="1">
      <alignment horizontal="right"/>
    </xf>
    <xf numFmtId="0" fontId="34" fillId="0" borderId="0" xfId="7" applyFont="1" applyFill="1" applyBorder="1"/>
    <xf numFmtId="0" fontId="9" fillId="0" borderId="0" xfId="7" applyFont="1" applyFill="1"/>
    <xf numFmtId="0" fontId="19" fillId="0" borderId="0" xfId="7" applyFont="1" applyFill="1"/>
    <xf numFmtId="0" fontId="34" fillId="0" borderId="1" xfId="7" applyFont="1" applyFill="1" applyBorder="1"/>
    <xf numFmtId="0" fontId="19" fillId="0" borderId="0" xfId="7" applyFont="1" applyFill="1" applyBorder="1"/>
    <xf numFmtId="0" fontId="9" fillId="0" borderId="0" xfId="7" applyFont="1" applyFill="1" applyBorder="1"/>
    <xf numFmtId="3" fontId="9" fillId="0" borderId="0" xfId="7" applyNumberFormat="1" applyFont="1" applyFill="1" applyBorder="1"/>
    <xf numFmtId="3" fontId="9" fillId="0" borderId="0" xfId="7" applyNumberFormat="1" applyFont="1" applyFill="1"/>
    <xf numFmtId="0" fontId="38" fillId="0" borderId="0" xfId="7" applyFont="1" applyFill="1" applyBorder="1"/>
    <xf numFmtId="0" fontId="38" fillId="0" borderId="0" xfId="7" applyFont="1" applyFill="1"/>
    <xf numFmtId="0" fontId="34" fillId="0" borderId="0" xfId="7" applyFont="1" applyFill="1" applyAlignment="1">
      <alignment horizontal="right"/>
    </xf>
    <xf numFmtId="0" fontId="34" fillId="0" borderId="0" xfId="7" applyFont="1"/>
    <xf numFmtId="0" fontId="4" fillId="0" borderId="1" xfId="7" applyFont="1" applyBorder="1"/>
    <xf numFmtId="0" fontId="34" fillId="0" borderId="1" xfId="7" applyFont="1" applyBorder="1"/>
    <xf numFmtId="0" fontId="7" fillId="0" borderId="0" xfId="7" applyFont="1" applyAlignment="1">
      <alignment horizontal="right"/>
    </xf>
    <xf numFmtId="0" fontId="34" fillId="0" borderId="0" xfId="7" applyFont="1" applyBorder="1"/>
    <xf numFmtId="0" fontId="10" fillId="0" borderId="0" xfId="7" applyFont="1"/>
    <xf numFmtId="0" fontId="10" fillId="0" borderId="1" xfId="7" applyFont="1" applyBorder="1"/>
    <xf numFmtId="0" fontId="8" fillId="0" borderId="0" xfId="7" applyFont="1" applyBorder="1" applyAlignment="1">
      <alignment vertical="center"/>
    </xf>
    <xf numFmtId="166" fontId="9" fillId="0" borderId="0" xfId="7" applyNumberFormat="1" applyFont="1" applyBorder="1"/>
    <xf numFmtId="0" fontId="8" fillId="0" borderId="0" xfId="7" applyFont="1" applyBorder="1"/>
    <xf numFmtId="0" fontId="38" fillId="0" borderId="0" xfId="7" applyFont="1"/>
    <xf numFmtId="166" fontId="7" fillId="0" borderId="0" xfId="7" applyNumberFormat="1" applyFont="1" applyBorder="1"/>
    <xf numFmtId="3" fontId="34" fillId="0" borderId="0" xfId="7" applyNumberFormat="1" applyFont="1"/>
    <xf numFmtId="0" fontId="35" fillId="0" borderId="0" xfId="7" applyFont="1" applyBorder="1" applyAlignment="1">
      <alignment horizontal="left"/>
    </xf>
    <xf numFmtId="166" fontId="34" fillId="0" borderId="0" xfId="7" applyNumberFormat="1" applyFont="1" applyBorder="1"/>
    <xf numFmtId="0" fontId="4" fillId="0" borderId="0" xfId="7" applyFont="1" applyBorder="1" applyAlignment="1">
      <alignment horizontal="right"/>
    </xf>
    <xf numFmtId="0" fontId="35" fillId="0" borderId="1" xfId="7" applyFont="1" applyBorder="1" applyAlignment="1">
      <alignment horizontal="left"/>
    </xf>
    <xf numFmtId="166" fontId="34" fillId="0" borderId="1" xfId="7" applyNumberFormat="1" applyFont="1" applyBorder="1"/>
    <xf numFmtId="0" fontId="16" fillId="0" borderId="1" xfId="7" applyFont="1" applyBorder="1" applyAlignment="1">
      <alignment horizontal="right"/>
    </xf>
    <xf numFmtId="2" fontId="4" fillId="0" borderId="0" xfId="7" applyNumberFormat="1" applyFont="1" applyBorder="1" applyAlignment="1">
      <alignment horizontal="center"/>
    </xf>
    <xf numFmtId="166" fontId="4" fillId="0" borderId="0" xfId="7" applyNumberFormat="1" applyFont="1" applyBorder="1" applyAlignment="1">
      <alignment horizontal="right"/>
    </xf>
    <xf numFmtId="1" fontId="4" fillId="0" borderId="1" xfId="7" applyNumberFormat="1" applyFont="1" applyBorder="1" applyAlignment="1">
      <alignment horizontal="right"/>
    </xf>
    <xf numFmtId="166" fontId="4" fillId="0" borderId="1" xfId="7" applyNumberFormat="1" applyFont="1" applyBorder="1" applyAlignment="1">
      <alignment horizontal="right"/>
    </xf>
    <xf numFmtId="0" fontId="9" fillId="0" borderId="1" xfId="7" applyFont="1" applyBorder="1" applyAlignment="1">
      <alignment horizontal="centerContinuous"/>
    </xf>
    <xf numFmtId="0" fontId="36" fillId="0" borderId="0" xfId="7" applyFont="1"/>
    <xf numFmtId="0" fontId="4" fillId="0" borderId="0" xfId="7" applyFont="1" applyBorder="1" applyAlignment="1">
      <alignment horizontal="left"/>
    </xf>
    <xf numFmtId="3" fontId="4" fillId="0" borderId="0" xfId="7" applyNumberFormat="1" applyFont="1" applyBorder="1"/>
    <xf numFmtId="167" fontId="4" fillId="0" borderId="0" xfId="7" applyNumberFormat="1" applyFont="1" applyBorder="1"/>
    <xf numFmtId="167" fontId="4" fillId="0" borderId="0" xfId="7" applyNumberFormat="1" applyFont="1" applyBorder="1" applyAlignment="1">
      <alignment horizontal="right"/>
    </xf>
    <xf numFmtId="1" fontId="8" fillId="0" borderId="0" xfId="7" applyNumberFormat="1" applyFont="1" applyBorder="1" applyAlignment="1">
      <alignment horizontal="right"/>
    </xf>
    <xf numFmtId="0" fontId="36" fillId="0" borderId="0" xfId="7" applyFont="1" applyBorder="1"/>
    <xf numFmtId="0" fontId="19" fillId="0" borderId="0" xfId="7" applyFont="1" applyBorder="1" applyAlignment="1">
      <alignment horizontal="left"/>
    </xf>
    <xf numFmtId="3" fontId="19" fillId="0" borderId="0" xfId="7" applyNumberFormat="1" applyFont="1" applyBorder="1"/>
    <xf numFmtId="166" fontId="19" fillId="0" borderId="0" xfId="7" applyNumberFormat="1" applyFont="1" applyBorder="1"/>
    <xf numFmtId="167" fontId="19" fillId="0" borderId="0" xfId="7" applyNumberFormat="1" applyFont="1" applyBorder="1"/>
    <xf numFmtId="167" fontId="19" fillId="0" borderId="0" xfId="7" applyNumberFormat="1" applyFont="1" applyBorder="1" applyAlignment="1">
      <alignment horizontal="right"/>
    </xf>
    <xf numFmtId="3" fontId="6" fillId="0" borderId="0" xfId="7" applyNumberFormat="1" applyFont="1" applyBorder="1"/>
    <xf numFmtId="166" fontId="6" fillId="0" borderId="0" xfId="7" applyNumberFormat="1" applyFont="1" applyBorder="1"/>
    <xf numFmtId="3" fontId="7" fillId="0" borderId="0" xfId="7" applyNumberFormat="1" applyFont="1" applyBorder="1"/>
    <xf numFmtId="167" fontId="36" fillId="0" borderId="0" xfId="7" applyNumberFormat="1" applyFont="1"/>
    <xf numFmtId="2" fontId="19" fillId="0" borderId="0" xfId="7" applyNumberFormat="1" applyFont="1" applyBorder="1" applyAlignment="1">
      <alignment horizontal="left"/>
    </xf>
    <xf numFmtId="3" fontId="19" fillId="0" borderId="0" xfId="7" applyNumberFormat="1" applyFont="1" applyBorder="1" applyAlignment="1">
      <alignment horizontal="right"/>
    </xf>
    <xf numFmtId="167" fontId="36" fillId="0" borderId="0" xfId="7" applyNumberFormat="1" applyFont="1" applyBorder="1"/>
    <xf numFmtId="3" fontId="7" fillId="0" borderId="0" xfId="7" applyNumberFormat="1" applyFont="1" applyBorder="1" applyAlignment="1">
      <alignment horizontal="right"/>
    </xf>
    <xf numFmtId="3" fontId="45" fillId="0" borderId="0" xfId="7" applyNumberFormat="1" applyFont="1" applyBorder="1" applyAlignment="1">
      <alignment horizontal="right"/>
    </xf>
    <xf numFmtId="2" fontId="4" fillId="0" borderId="0" xfId="7" applyNumberFormat="1" applyFont="1" applyBorder="1" applyAlignment="1">
      <alignment horizontal="left"/>
    </xf>
    <xf numFmtId="166" fontId="19" fillId="0" borderId="0" xfId="7" applyNumberFormat="1" applyFont="1" applyBorder="1" applyAlignment="1">
      <alignment horizontal="right"/>
    </xf>
    <xf numFmtId="166" fontId="7" fillId="0" borderId="0" xfId="7" applyNumberFormat="1" applyFont="1" applyBorder="1" applyAlignment="1">
      <alignment horizontal="left"/>
    </xf>
    <xf numFmtId="0" fontId="19" fillId="0" borderId="0" xfId="7" applyFont="1" applyBorder="1"/>
    <xf numFmtId="0" fontId="19" fillId="0" borderId="1" xfId="7" applyFont="1" applyBorder="1" applyAlignment="1">
      <alignment horizontal="left"/>
    </xf>
    <xf numFmtId="3" fontId="19" fillId="0" borderId="1" xfId="7" applyNumberFormat="1" applyFont="1" applyBorder="1"/>
    <xf numFmtId="3" fontId="19" fillId="0" borderId="1" xfId="7" applyNumberFormat="1" applyFont="1" applyBorder="1" applyAlignment="1">
      <alignment horizontal="right"/>
    </xf>
    <xf numFmtId="167" fontId="19" fillId="0" borderId="1" xfId="7" applyNumberFormat="1" applyFont="1" applyBorder="1" applyAlignment="1">
      <alignment horizontal="right"/>
    </xf>
    <xf numFmtId="0" fontId="9" fillId="0" borderId="1" xfId="7" applyFont="1" applyBorder="1"/>
    <xf numFmtId="2" fontId="19" fillId="0" borderId="1" xfId="7" applyNumberFormat="1" applyFont="1" applyBorder="1" applyAlignment="1">
      <alignment horizontal="left"/>
    </xf>
    <xf numFmtId="166" fontId="34" fillId="0" borderId="0" xfId="7" applyNumberFormat="1" applyFont="1"/>
    <xf numFmtId="0" fontId="16" fillId="0" borderId="0" xfId="7" applyFont="1" applyBorder="1" applyAlignment="1">
      <alignment horizontal="left"/>
    </xf>
    <xf numFmtId="166" fontId="34" fillId="0" borderId="0" xfId="7" applyNumberFormat="1" applyFont="1" applyBorder="1" applyAlignment="1">
      <alignment horizontal="right"/>
    </xf>
    <xf numFmtId="0" fontId="4" fillId="0" borderId="7" xfId="7" applyFont="1" applyBorder="1" applyAlignment="1">
      <alignment horizontal="center"/>
    </xf>
    <xf numFmtId="0" fontId="46" fillId="0" borderId="7" xfId="7" applyFont="1" applyBorder="1" applyAlignment="1">
      <alignment horizontal="center"/>
    </xf>
    <xf numFmtId="166" fontId="4" fillId="0" borderId="7" xfId="7" applyNumberFormat="1" applyFont="1" applyBorder="1" applyAlignment="1">
      <alignment horizontal="right"/>
    </xf>
    <xf numFmtId="0" fontId="4" fillId="0" borderId="7" xfId="7" applyFont="1" applyBorder="1"/>
    <xf numFmtId="0" fontId="19" fillId="0" borderId="7" xfId="7" applyFont="1" applyBorder="1" applyAlignment="1">
      <alignment horizontal="centerContinuous"/>
    </xf>
    <xf numFmtId="0" fontId="19" fillId="0" borderId="1" xfId="7" applyFont="1" applyBorder="1" applyAlignment="1">
      <alignment horizontal="centerContinuous"/>
    </xf>
    <xf numFmtId="0" fontId="4" fillId="0" borderId="0" xfId="7" applyFont="1" applyBorder="1"/>
    <xf numFmtId="2" fontId="47" fillId="0" borderId="0" xfId="7" applyNumberFormat="1" applyFont="1" applyBorder="1" applyAlignment="1">
      <alignment horizontal="left"/>
    </xf>
    <xf numFmtId="3" fontId="48" fillId="0" borderId="0" xfId="7" applyNumberFormat="1" applyFont="1" applyBorder="1" applyAlignment="1">
      <alignment horizontal="right"/>
    </xf>
    <xf numFmtId="166" fontId="47" fillId="0" borderId="0" xfId="7" applyNumberFormat="1" applyFont="1" applyBorder="1"/>
    <xf numFmtId="3" fontId="47" fillId="0" borderId="0" xfId="7" applyNumberFormat="1" applyFont="1" applyBorder="1" applyAlignment="1">
      <alignment horizontal="right"/>
    </xf>
    <xf numFmtId="167" fontId="9" fillId="0" borderId="0" xfId="7" applyNumberFormat="1" applyFont="1" applyBorder="1"/>
    <xf numFmtId="0" fontId="19" fillId="0" borderId="0" xfId="7" applyFont="1" applyAlignment="1"/>
    <xf numFmtId="0" fontId="4" fillId="0" borderId="1" xfId="7" applyFont="1" applyBorder="1" applyAlignment="1">
      <alignment horizontal="left"/>
    </xf>
    <xf numFmtId="3" fontId="4" fillId="0" borderId="1" xfId="7" applyNumberFormat="1" applyFont="1" applyBorder="1" applyAlignment="1">
      <alignment horizontal="right"/>
    </xf>
    <xf numFmtId="2" fontId="8" fillId="0" borderId="0" xfId="7" applyNumberFormat="1" applyFont="1" applyBorder="1" applyAlignment="1">
      <alignment horizontal="left"/>
    </xf>
    <xf numFmtId="0" fontId="47" fillId="0" borderId="0" xfId="7" applyFont="1" applyBorder="1" applyAlignment="1">
      <alignment horizontal="left"/>
    </xf>
    <xf numFmtId="2" fontId="6" fillId="0" borderId="0" xfId="7" applyNumberFormat="1" applyFont="1" applyBorder="1" applyAlignment="1">
      <alignment horizontal="left"/>
    </xf>
    <xf numFmtId="166" fontId="7" fillId="0" borderId="0" xfId="7" applyNumberFormat="1" applyFont="1" applyBorder="1" applyAlignment="1">
      <alignment horizontal="right"/>
    </xf>
    <xf numFmtId="2" fontId="7" fillId="0" borderId="0" xfId="7" applyNumberFormat="1" applyFont="1" applyBorder="1" applyAlignment="1">
      <alignment horizontal="left"/>
    </xf>
    <xf numFmtId="0" fontId="34" fillId="0" borderId="0" xfId="7" applyFont="1" applyAlignment="1">
      <alignment horizontal="right"/>
    </xf>
    <xf numFmtId="3" fontId="4" fillId="0" borderId="0" xfId="16" applyFont="1" applyAlignment="1" applyProtection="1">
      <alignment horizontal="left"/>
    </xf>
    <xf numFmtId="0" fontId="4" fillId="0" borderId="0" xfId="16" applyNumberFormat="1" applyFont="1"/>
    <xf numFmtId="167" fontId="4" fillId="0" borderId="0" xfId="16" applyNumberFormat="1" applyFont="1"/>
    <xf numFmtId="3" fontId="4" fillId="0" borderId="0" xfId="16" applyFont="1"/>
    <xf numFmtId="3" fontId="42" fillId="0" borderId="0" xfId="16" applyFont="1" applyAlignment="1">
      <alignment horizontal="right"/>
    </xf>
    <xf numFmtId="3" fontId="4" fillId="0" borderId="1" xfId="16" applyFont="1" applyBorder="1" applyAlignment="1" applyProtection="1">
      <alignment horizontal="left"/>
    </xf>
    <xf numFmtId="0" fontId="4" fillId="0" borderId="1" xfId="16" applyNumberFormat="1" applyFont="1" applyBorder="1"/>
    <xf numFmtId="167" fontId="4" fillId="0" borderId="1" xfId="16" applyNumberFormat="1" applyFont="1" applyBorder="1"/>
    <xf numFmtId="3" fontId="4" fillId="0" borderId="1" xfId="16" applyFont="1" applyBorder="1"/>
    <xf numFmtId="3" fontId="4" fillId="0" borderId="1" xfId="16" applyNumberFormat="1" applyFont="1" applyBorder="1" applyAlignment="1" applyProtection="1">
      <alignment horizontal="right"/>
    </xf>
    <xf numFmtId="3" fontId="4" fillId="0" borderId="0" xfId="16" applyNumberFormat="1" applyFont="1" applyBorder="1" applyAlignment="1" applyProtection="1">
      <alignment horizontal="right"/>
    </xf>
    <xf numFmtId="0" fontId="4" fillId="0" borderId="0" xfId="16" applyNumberFormat="1" applyFont="1" applyAlignment="1">
      <alignment horizontal="right"/>
    </xf>
    <xf numFmtId="167" fontId="4" fillId="0" borderId="0" xfId="16" applyNumberFormat="1" applyFont="1" applyAlignment="1" applyProtection="1">
      <alignment horizontal="center"/>
    </xf>
    <xf numFmtId="167" fontId="4" fillId="0" borderId="0" xfId="16" applyNumberFormat="1" applyFont="1" applyAlignment="1">
      <alignment horizontal="right"/>
    </xf>
    <xf numFmtId="3" fontId="4" fillId="0" borderId="0" xfId="16" applyFont="1" applyBorder="1" applyAlignment="1">
      <alignment horizontal="right"/>
    </xf>
    <xf numFmtId="3" fontId="19" fillId="0" borderId="0" xfId="16" applyFont="1"/>
    <xf numFmtId="167" fontId="4" fillId="0" borderId="0" xfId="16" applyNumberFormat="1" applyFont="1" applyAlignment="1">
      <alignment horizontal="center"/>
    </xf>
    <xf numFmtId="3" fontId="4" fillId="0" borderId="0" xfId="16" applyFont="1" applyAlignment="1">
      <alignment horizontal="right"/>
    </xf>
    <xf numFmtId="0" fontId="4" fillId="0" borderId="0" xfId="16" applyNumberFormat="1" applyFont="1" applyAlignment="1" applyProtection="1">
      <alignment horizontal="center"/>
    </xf>
    <xf numFmtId="167" fontId="4" fillId="0" borderId="0" xfId="16" quotePrefix="1" applyNumberFormat="1" applyFont="1" applyAlignment="1" applyProtection="1">
      <alignment horizontal="center"/>
    </xf>
    <xf numFmtId="3" fontId="4" fillId="0" borderId="0" xfId="16" applyFont="1" applyAlignment="1" applyProtection="1">
      <alignment horizontal="right"/>
    </xf>
    <xf numFmtId="0" fontId="4" fillId="0" borderId="1" xfId="16" applyNumberFormat="1" applyFont="1" applyBorder="1" applyAlignment="1" applyProtection="1">
      <alignment horizontal="right"/>
    </xf>
    <xf numFmtId="167" fontId="4" fillId="0" borderId="1" xfId="16" applyNumberFormat="1" applyFont="1" applyBorder="1" applyAlignment="1" applyProtection="1">
      <alignment horizontal="center"/>
    </xf>
    <xf numFmtId="0" fontId="4" fillId="0" borderId="1" xfId="16" applyNumberFormat="1" applyFont="1" applyBorder="1" applyAlignment="1" applyProtection="1">
      <alignment horizontal="center"/>
    </xf>
    <xf numFmtId="3" fontId="4" fillId="0" borderId="1" xfId="16" applyFont="1" applyBorder="1" applyAlignment="1" applyProtection="1">
      <alignment horizontal="right"/>
    </xf>
    <xf numFmtId="3" fontId="75" fillId="4" borderId="0" xfId="16" applyFont="1" applyFill="1" applyAlignment="1">
      <alignment vertical="center"/>
    </xf>
    <xf numFmtId="3" fontId="19" fillId="3" borderId="0" xfId="16" applyNumberFormat="1" applyFont="1" applyFill="1" applyAlignment="1"/>
    <xf numFmtId="3" fontId="19" fillId="3" borderId="0" xfId="16" applyNumberFormat="1" applyFont="1" applyFill="1" applyAlignment="1" applyProtection="1"/>
    <xf numFmtId="167" fontId="19" fillId="3" borderId="0" xfId="16" applyNumberFormat="1" applyFont="1" applyFill="1" applyAlignment="1" applyProtection="1"/>
    <xf numFmtId="3" fontId="19" fillId="3" borderId="0" xfId="16" applyFont="1" applyFill="1"/>
    <xf numFmtId="3" fontId="19" fillId="3" borderId="0" xfId="16" applyFont="1" applyFill="1" applyAlignment="1"/>
    <xf numFmtId="3" fontId="19" fillId="3" borderId="0" xfId="16" applyNumberFormat="1" applyFont="1" applyFill="1" applyBorder="1" applyAlignment="1"/>
    <xf numFmtId="3" fontId="4" fillId="0" borderId="0" xfId="16" applyNumberFormat="1" applyFont="1" applyAlignment="1" applyProtection="1"/>
    <xf numFmtId="3" fontId="4" fillId="3" borderId="0" xfId="16" applyNumberFormat="1" applyFont="1" applyFill="1" applyAlignment="1" applyProtection="1"/>
    <xf numFmtId="167" fontId="4" fillId="0" borderId="0" xfId="16" applyNumberFormat="1" applyFont="1" applyAlignment="1" applyProtection="1"/>
    <xf numFmtId="3" fontId="4" fillId="0" borderId="0" xfId="16" applyFont="1" applyAlignment="1"/>
    <xf numFmtId="3" fontId="4" fillId="0" borderId="1" xfId="16" applyNumberFormat="1" applyFont="1" applyBorder="1" applyAlignment="1" applyProtection="1"/>
    <xf numFmtId="3" fontId="4" fillId="3" borderId="1" xfId="16" applyNumberFormat="1" applyFont="1" applyFill="1" applyBorder="1" applyAlignment="1" applyProtection="1"/>
    <xf numFmtId="167" fontId="4" fillId="0" borderId="1" xfId="16" applyNumberFormat="1" applyFont="1" applyBorder="1" applyAlignment="1" applyProtection="1"/>
    <xf numFmtId="3" fontId="4" fillId="0" borderId="1" xfId="16" applyFont="1" applyBorder="1" applyAlignment="1"/>
    <xf numFmtId="3" fontId="36" fillId="0" borderId="0" xfId="16" applyFont="1"/>
    <xf numFmtId="3" fontId="36" fillId="0" borderId="0" xfId="16" applyFont="1" applyBorder="1"/>
    <xf numFmtId="0" fontId="36" fillId="0" borderId="0" xfId="16" applyNumberFormat="1" applyFont="1" applyBorder="1" applyProtection="1"/>
    <xf numFmtId="3" fontId="7" fillId="0" borderId="0" xfId="16" applyFont="1" applyBorder="1"/>
    <xf numFmtId="0" fontId="36" fillId="0" borderId="0" xfId="16" applyNumberFormat="1" applyFont="1" applyBorder="1"/>
    <xf numFmtId="167" fontId="36" fillId="0" borderId="0" xfId="16" applyNumberFormat="1" applyFont="1" applyBorder="1"/>
    <xf numFmtId="167" fontId="36" fillId="0" borderId="0" xfId="16" quotePrefix="1" applyNumberFormat="1" applyFont="1" applyBorder="1" applyAlignment="1" applyProtection="1">
      <alignment horizontal="left"/>
    </xf>
    <xf numFmtId="3" fontId="8" fillId="0" borderId="0" xfId="16" applyFont="1" applyBorder="1" applyAlignment="1" applyProtection="1">
      <alignment horizontal="left"/>
    </xf>
    <xf numFmtId="3" fontId="36" fillId="0" borderId="0" xfId="16" applyFont="1" applyBorder="1" applyAlignment="1" applyProtection="1">
      <alignment horizontal="left"/>
    </xf>
    <xf numFmtId="0" fontId="36" fillId="0" borderId="0" xfId="16" applyNumberFormat="1" applyFont="1"/>
    <xf numFmtId="167" fontId="36" fillId="0" borderId="0" xfId="16" applyNumberFormat="1" applyFont="1"/>
    <xf numFmtId="3" fontId="4" fillId="0" borderId="0" xfId="16" applyNumberFormat="1" applyFont="1" applyAlignment="1" applyProtection="1">
      <alignment horizontal="left"/>
    </xf>
    <xf numFmtId="0" fontId="16" fillId="0" borderId="0" xfId="16" applyNumberFormat="1" applyFont="1" applyAlignment="1" applyProtection="1">
      <alignment horizontal="right"/>
    </xf>
    <xf numFmtId="3" fontId="16" fillId="0" borderId="0" xfId="16" applyFont="1"/>
    <xf numFmtId="3" fontId="4" fillId="0" borderId="1" xfId="16" applyNumberFormat="1" applyFont="1" applyBorder="1" applyAlignment="1" applyProtection="1">
      <alignment horizontal="left"/>
    </xf>
    <xf numFmtId="0" fontId="16" fillId="0" borderId="1" xfId="16" applyNumberFormat="1" applyFont="1" applyBorder="1" applyAlignment="1" applyProtection="1">
      <alignment horizontal="right"/>
    </xf>
    <xf numFmtId="3" fontId="16" fillId="0" borderId="1" xfId="16" applyFont="1" applyBorder="1" applyAlignment="1">
      <alignment horizontal="right"/>
    </xf>
    <xf numFmtId="3" fontId="16" fillId="0" borderId="1" xfId="16" applyFont="1" applyBorder="1"/>
    <xf numFmtId="0" fontId="4" fillId="0" borderId="1" xfId="16" applyNumberFormat="1" applyFont="1" applyBorder="1" applyAlignment="1" applyProtection="1"/>
    <xf numFmtId="3" fontId="19" fillId="4" borderId="0" xfId="16" applyFont="1" applyFill="1" applyAlignment="1">
      <alignment vertical="center"/>
    </xf>
    <xf numFmtId="3" fontId="19" fillId="3" borderId="0" xfId="16" applyFont="1" applyFill="1" applyBorder="1"/>
    <xf numFmtId="3" fontId="19" fillId="3" borderId="0" xfId="16" applyFont="1" applyFill="1" applyAlignment="1" applyProtection="1">
      <alignment horizontal="left"/>
    </xf>
    <xf numFmtId="3" fontId="19" fillId="3" borderId="0" xfId="16" applyFont="1" applyFill="1" applyBorder="1" applyAlignment="1"/>
    <xf numFmtId="3" fontId="33" fillId="3" borderId="0" xfId="16" applyFont="1" applyFill="1"/>
    <xf numFmtId="3" fontId="4" fillId="0" borderId="0" xfId="16" applyNumberFormat="1" applyFont="1" applyBorder="1" applyAlignment="1" applyProtection="1">
      <alignment horizontal="left"/>
    </xf>
    <xf numFmtId="3" fontId="4" fillId="0" borderId="0" xfId="16" applyNumberFormat="1" applyFont="1" applyAlignment="1" applyProtection="1">
      <alignment horizontal="right"/>
    </xf>
    <xf numFmtId="3" fontId="4" fillId="0" borderId="0" xfId="16" applyFont="1" applyBorder="1"/>
    <xf numFmtId="3" fontId="19" fillId="0" borderId="0" xfId="16" applyNumberFormat="1" applyFont="1" applyBorder="1" applyAlignment="1" applyProtection="1">
      <alignment horizontal="left"/>
    </xf>
    <xf numFmtId="0" fontId="19" fillId="0" borderId="0" xfId="16" applyNumberFormat="1" applyFont="1" applyAlignment="1" applyProtection="1">
      <alignment horizontal="right"/>
    </xf>
    <xf numFmtId="3" fontId="36" fillId="0" borderId="0" xfId="16" applyNumberFormat="1" applyFont="1" applyBorder="1" applyAlignment="1" applyProtection="1">
      <alignment horizontal="left"/>
    </xf>
    <xf numFmtId="0" fontId="36" fillId="0" borderId="0" xfId="16" applyNumberFormat="1" applyFont="1" applyAlignment="1" applyProtection="1">
      <alignment horizontal="right"/>
    </xf>
    <xf numFmtId="3" fontId="36" fillId="0" borderId="0" xfId="16" applyNumberFormat="1" applyFont="1" applyAlignment="1" applyProtection="1">
      <alignment horizontal="left"/>
    </xf>
    <xf numFmtId="3" fontId="7" fillId="0" borderId="0" xfId="16" applyFont="1"/>
    <xf numFmtId="0" fontId="36" fillId="0" borderId="0" xfId="16" applyNumberFormat="1" applyFont="1" applyAlignment="1">
      <alignment horizontal="right"/>
    </xf>
    <xf numFmtId="3" fontId="36" fillId="0" borderId="0" xfId="16" applyFont="1" applyAlignment="1">
      <alignment horizontal="right"/>
    </xf>
    <xf numFmtId="3" fontId="4" fillId="0" borderId="0" xfId="16" applyNumberFormat="1" applyFont="1" applyFill="1" applyAlignment="1" applyProtection="1">
      <alignment horizontal="left"/>
    </xf>
    <xf numFmtId="0" fontId="16" fillId="0" borderId="0" xfId="16" applyNumberFormat="1" applyFont="1" applyFill="1" applyProtection="1"/>
    <xf numFmtId="3" fontId="16" fillId="0" borderId="0" xfId="16" applyFont="1" applyFill="1"/>
    <xf numFmtId="3" fontId="16" fillId="0" borderId="0" xfId="16" applyFont="1" applyFill="1" applyBorder="1"/>
    <xf numFmtId="3" fontId="4" fillId="0" borderId="1" xfId="16" applyNumberFormat="1" applyFont="1" applyFill="1" applyBorder="1" applyAlignment="1" applyProtection="1">
      <alignment horizontal="left"/>
    </xf>
    <xf numFmtId="0" fontId="16" fillId="0" borderId="1" xfId="16" applyNumberFormat="1" applyFont="1" applyFill="1" applyBorder="1" applyProtection="1"/>
    <xf numFmtId="3" fontId="16" fillId="0" borderId="1" xfId="16" applyFont="1" applyFill="1" applyBorder="1"/>
    <xf numFmtId="3" fontId="5" fillId="0" borderId="0" xfId="16" applyFont="1" applyFill="1" applyBorder="1"/>
    <xf numFmtId="0" fontId="4" fillId="0" borderId="0" xfId="16" applyNumberFormat="1" applyFont="1" applyFill="1" applyBorder="1" applyAlignment="1" applyProtection="1">
      <alignment horizontal="center"/>
    </xf>
    <xf numFmtId="3" fontId="4" fillId="0" borderId="0" xfId="16" quotePrefix="1" applyNumberFormat="1" applyFont="1" applyFill="1" applyBorder="1" applyAlignment="1" applyProtection="1">
      <alignment horizontal="center"/>
    </xf>
    <xf numFmtId="3" fontId="4" fillId="0" borderId="0" xfId="16" applyFont="1" applyFill="1"/>
    <xf numFmtId="3" fontId="19" fillId="0" borderId="0" xfId="16" applyFont="1" applyFill="1" applyBorder="1"/>
    <xf numFmtId="0" fontId="4" fillId="0" borderId="1" xfId="16" applyNumberFormat="1" applyFont="1" applyFill="1" applyBorder="1" applyAlignment="1" applyProtection="1">
      <alignment horizontal="right"/>
    </xf>
    <xf numFmtId="0" fontId="4" fillId="0" borderId="1" xfId="16" applyNumberFormat="1" applyFont="1" applyFill="1" applyBorder="1" applyAlignment="1" applyProtection="1">
      <alignment horizontal="center"/>
    </xf>
    <xf numFmtId="3" fontId="4" fillId="0" borderId="1" xfId="16" applyFont="1" applyFill="1" applyBorder="1" applyAlignment="1" applyProtection="1">
      <alignment horizontal="center"/>
    </xf>
    <xf numFmtId="3" fontId="4" fillId="0" borderId="1" xfId="16" applyFont="1" applyFill="1" applyBorder="1"/>
    <xf numFmtId="3" fontId="19" fillId="0" borderId="0" xfId="16" applyFont="1" applyFill="1"/>
    <xf numFmtId="3" fontId="19" fillId="3" borderId="0" xfId="16" applyNumberFormat="1" applyFont="1" applyFill="1"/>
    <xf numFmtId="3" fontId="19" fillId="3" borderId="0" xfId="16" applyNumberFormat="1" applyFont="1" applyFill="1" applyProtection="1"/>
    <xf numFmtId="167" fontId="19" fillId="3" borderId="0" xfId="16" applyNumberFormat="1" applyFont="1" applyFill="1" applyProtection="1"/>
    <xf numFmtId="3" fontId="9" fillId="3" borderId="0" xfId="16" applyFont="1" applyFill="1"/>
    <xf numFmtId="4" fontId="9" fillId="3" borderId="0" xfId="16" applyNumberFormat="1" applyFont="1" applyFill="1"/>
    <xf numFmtId="0" fontId="19" fillId="3" borderId="0" xfId="16" applyNumberFormat="1" applyFont="1" applyFill="1" applyProtection="1"/>
    <xf numFmtId="3" fontId="19" fillId="3" borderId="0" xfId="16" applyNumberFormat="1" applyFont="1" applyFill="1" applyBorder="1"/>
    <xf numFmtId="167" fontId="19" fillId="3" borderId="0" xfId="16" applyNumberFormat="1" applyFont="1" applyFill="1" applyBorder="1" applyProtection="1"/>
    <xf numFmtId="3" fontId="4" fillId="0" borderId="0" xfId="16" applyNumberFormat="1" applyFont="1" applyFill="1" applyProtection="1"/>
    <xf numFmtId="167" fontId="4" fillId="0" borderId="0" xfId="16" applyNumberFormat="1" applyFont="1" applyFill="1" applyProtection="1"/>
    <xf numFmtId="3" fontId="9" fillId="0" borderId="0" xfId="16" applyFont="1" applyFill="1"/>
    <xf numFmtId="167" fontId="4" fillId="0" borderId="1" xfId="16" applyNumberFormat="1" applyFont="1" applyFill="1" applyBorder="1" applyProtection="1"/>
    <xf numFmtId="3" fontId="8" fillId="0" borderId="0" xfId="16" applyFont="1" applyFill="1"/>
    <xf numFmtId="0" fontId="19" fillId="0" borderId="0" xfId="16" applyNumberFormat="1" applyFont="1" applyFill="1" applyAlignment="1" applyProtection="1">
      <alignment horizontal="right"/>
    </xf>
    <xf numFmtId="1" fontId="9" fillId="0" borderId="0" xfId="16" applyNumberFormat="1" applyFont="1" applyFill="1"/>
    <xf numFmtId="0" fontId="9" fillId="0" borderId="0" xfId="16" applyNumberFormat="1" applyFont="1" applyFill="1"/>
    <xf numFmtId="3" fontId="36" fillId="0" borderId="0" xfId="16" applyFont="1" applyFill="1"/>
    <xf numFmtId="1" fontId="36" fillId="0" borderId="0" xfId="16" applyNumberFormat="1" applyFont="1" applyFill="1"/>
    <xf numFmtId="0" fontId="36" fillId="0" borderId="0" xfId="16" applyNumberFormat="1" applyFont="1" applyFill="1"/>
    <xf numFmtId="0" fontId="76" fillId="0" borderId="0" xfId="7" applyFont="1"/>
    <xf numFmtId="0" fontId="74" fillId="0" borderId="0" xfId="11" applyFont="1" applyAlignment="1">
      <alignment horizontal="left" vertical="center"/>
    </xf>
    <xf numFmtId="167" fontId="9" fillId="0" borderId="0" xfId="7" applyNumberFormat="1" applyFont="1" applyFill="1"/>
    <xf numFmtId="0" fontId="7" fillId="0" borderId="0" xfId="7" applyFont="1" applyFill="1"/>
    <xf numFmtId="167" fontId="8" fillId="0" borderId="0" xfId="7" applyNumberFormat="1" applyFont="1" applyFill="1"/>
    <xf numFmtId="167" fontId="9" fillId="0" borderId="0" xfId="7" applyNumberFormat="1" applyFont="1" applyFill="1" applyAlignment="1"/>
    <xf numFmtId="0" fontId="8" fillId="2" borderId="0" xfId="19" applyFont="1" applyFill="1"/>
    <xf numFmtId="0" fontId="8" fillId="2" borderId="8" xfId="19" applyFont="1" applyFill="1" applyBorder="1" applyAlignment="1">
      <alignment horizontal="center"/>
    </xf>
    <xf numFmtId="0" fontId="8" fillId="2" borderId="0" xfId="19" applyFont="1" applyFill="1" applyBorder="1" applyAlignment="1">
      <alignment horizontal="center"/>
    </xf>
    <xf numFmtId="0" fontId="8" fillId="2" borderId="0" xfId="19" applyFont="1" applyFill="1" applyBorder="1"/>
    <xf numFmtId="0" fontId="15" fillId="0" borderId="0" xfId="7" applyFont="1" applyFill="1"/>
    <xf numFmtId="3" fontId="19" fillId="0" borderId="0" xfId="7" applyNumberFormat="1" applyFont="1" applyFill="1"/>
    <xf numFmtId="3" fontId="19" fillId="0" borderId="0" xfId="7" applyNumberFormat="1" applyFont="1" applyFill="1" applyAlignment="1">
      <alignment horizontal="right"/>
    </xf>
    <xf numFmtId="0" fontId="4" fillId="0" borderId="1" xfId="7" applyFont="1" applyFill="1" applyBorder="1"/>
    <xf numFmtId="3" fontId="4" fillId="0" borderId="1" xfId="7" applyNumberFormat="1" applyFont="1" applyFill="1" applyBorder="1" applyAlignment="1">
      <alignment horizontal="right"/>
    </xf>
    <xf numFmtId="3" fontId="19" fillId="0" borderId="0" xfId="7" applyNumberFormat="1" applyFont="1" applyFill="1" applyBorder="1"/>
    <xf numFmtId="0" fontId="4" fillId="0" borderId="0" xfId="7" applyFont="1" applyFill="1" applyBorder="1"/>
    <xf numFmtId="3" fontId="4" fillId="0" borderId="0" xfId="7" applyNumberFormat="1" applyFont="1" applyFill="1" applyBorder="1" applyAlignment="1">
      <alignment horizontal="right"/>
    </xf>
    <xf numFmtId="0" fontId="79" fillId="0" borderId="0" xfId="7" applyFont="1" applyAlignment="1">
      <alignment horizontal="left"/>
    </xf>
    <xf numFmtId="0" fontId="80" fillId="0" borderId="0" xfId="7" applyFont="1"/>
    <xf numFmtId="0" fontId="79" fillId="0" borderId="1" xfId="7" applyFont="1" applyBorder="1" applyAlignment="1">
      <alignment horizontal="left"/>
    </xf>
    <xf numFmtId="0" fontId="80" fillId="0" borderId="1" xfId="7" applyFont="1" applyBorder="1"/>
    <xf numFmtId="0" fontId="70" fillId="0" borderId="0" xfId="7" applyFont="1"/>
    <xf numFmtId="0" fontId="71" fillId="0" borderId="0" xfId="7" applyFont="1" applyBorder="1"/>
    <xf numFmtId="0" fontId="76" fillId="0" borderId="1" xfId="7" applyFont="1" applyBorder="1"/>
    <xf numFmtId="0" fontId="69" fillId="0" borderId="0" xfId="7" applyFont="1"/>
    <xf numFmtId="0" fontId="76" fillId="0" borderId="0" xfId="7" applyFont="1" applyBorder="1"/>
    <xf numFmtId="0" fontId="19" fillId="0" borderId="0" xfId="7" applyFont="1" applyBorder="1" applyAlignment="1">
      <alignment horizontal="centerContinuous"/>
    </xf>
    <xf numFmtId="3" fontId="4" fillId="0" borderId="0" xfId="7" applyNumberFormat="1" applyFont="1" applyBorder="1" applyAlignment="1">
      <alignment horizontal="right"/>
    </xf>
    <xf numFmtId="2" fontId="50" fillId="0" borderId="0" xfId="7" applyNumberFormat="1" applyFont="1" applyBorder="1" applyAlignment="1">
      <alignment horizontal="left"/>
    </xf>
    <xf numFmtId="166" fontId="50" fillId="0" borderId="0" xfId="7" applyNumberFormat="1" applyFont="1" applyBorder="1"/>
    <xf numFmtId="167" fontId="5" fillId="0" borderId="0" xfId="7" applyNumberFormat="1" applyFont="1"/>
    <xf numFmtId="0" fontId="19" fillId="0" borderId="1" xfId="7" applyFont="1" applyBorder="1"/>
    <xf numFmtId="2" fontId="9" fillId="0" borderId="0" xfId="7" applyNumberFormat="1" applyFont="1" applyFill="1"/>
    <xf numFmtId="0" fontId="16" fillId="0" borderId="1" xfId="7" applyFont="1" applyBorder="1" applyAlignment="1">
      <alignment horizontal="left"/>
    </xf>
    <xf numFmtId="166" fontId="34" fillId="0" borderId="1" xfId="7" applyNumberFormat="1" applyFont="1" applyBorder="1" applyAlignment="1">
      <alignment horizontal="right"/>
    </xf>
    <xf numFmtId="0" fontId="46" fillId="0" borderId="0" xfId="7" applyFont="1" applyBorder="1" applyAlignment="1">
      <alignment horizontal="center"/>
    </xf>
    <xf numFmtId="0" fontId="19" fillId="0" borderId="7" xfId="7" applyFont="1" applyBorder="1" applyAlignment="1">
      <alignment horizontal="left"/>
    </xf>
    <xf numFmtId="3" fontId="19" fillId="0" borderId="7" xfId="7" applyNumberFormat="1" applyFont="1" applyBorder="1" applyAlignment="1">
      <alignment horizontal="right"/>
    </xf>
    <xf numFmtId="3" fontId="47" fillId="0" borderId="0" xfId="7" applyNumberFormat="1" applyFont="1" applyBorder="1"/>
    <xf numFmtId="166" fontId="47" fillId="0" borderId="0" xfId="7" applyNumberFormat="1" applyFont="1" applyBorder="1" applyAlignment="1">
      <alignment horizontal="left"/>
    </xf>
    <xf numFmtId="3" fontId="9" fillId="0" borderId="0" xfId="7" applyNumberFormat="1" applyFont="1" applyBorder="1" applyAlignment="1">
      <alignment horizontal="right"/>
    </xf>
    <xf numFmtId="0" fontId="5" fillId="0" borderId="0" xfId="16" applyNumberFormat="1" applyFont="1"/>
    <xf numFmtId="167" fontId="5" fillId="0" borderId="0" xfId="16" applyNumberFormat="1" applyFont="1"/>
    <xf numFmtId="0" fontId="5" fillId="0" borderId="0" xfId="16" applyNumberFormat="1" applyFont="1" applyProtection="1"/>
    <xf numFmtId="167" fontId="5" fillId="0" borderId="0" xfId="16" applyNumberFormat="1" applyFont="1" applyProtection="1"/>
    <xf numFmtId="3" fontId="8" fillId="0" borderId="0" xfId="16" applyNumberFormat="1" applyFont="1" applyBorder="1" applyAlignment="1" applyProtection="1">
      <alignment horizontal="right"/>
    </xf>
    <xf numFmtId="0" fontId="4" fillId="0" borderId="1" xfId="16" applyNumberFormat="1" applyFont="1" applyBorder="1" applyAlignment="1" applyProtection="1">
      <alignment horizontal="left"/>
    </xf>
    <xf numFmtId="0" fontId="16" fillId="0" borderId="1" xfId="16" applyNumberFormat="1" applyFont="1" applyBorder="1" applyAlignment="1" applyProtection="1">
      <alignment horizontal="fill"/>
    </xf>
    <xf numFmtId="167" fontId="16" fillId="0" borderId="1" xfId="16" applyNumberFormat="1" applyFont="1" applyBorder="1" applyAlignment="1" applyProtection="1">
      <alignment horizontal="fill"/>
    </xf>
    <xf numFmtId="3" fontId="16" fillId="0" borderId="1" xfId="16" applyFont="1" applyBorder="1" applyAlignment="1" applyProtection="1">
      <alignment horizontal="fill"/>
    </xf>
    <xf numFmtId="0" fontId="4" fillId="0" borderId="0" xfId="16" applyNumberFormat="1" applyFont="1" applyBorder="1" applyAlignment="1" applyProtection="1">
      <alignment horizontal="left"/>
    </xf>
    <xf numFmtId="167" fontId="4" fillId="0" borderId="1" xfId="16" quotePrefix="1" applyNumberFormat="1" applyFont="1" applyBorder="1" applyAlignment="1" applyProtection="1">
      <alignment horizontal="center"/>
    </xf>
    <xf numFmtId="3" fontId="4" fillId="0" borderId="0" xfId="16" applyFont="1" applyAlignment="1" applyProtection="1"/>
    <xf numFmtId="3" fontId="4" fillId="0" borderId="0" xfId="16" applyNumberFormat="1" applyFont="1" applyProtection="1"/>
    <xf numFmtId="167" fontId="4" fillId="0" borderId="0" xfId="16" applyNumberFormat="1" applyFont="1" applyProtection="1"/>
    <xf numFmtId="3" fontId="4" fillId="0" borderId="1" xfId="16" applyNumberFormat="1" applyFont="1" applyBorder="1" applyProtection="1"/>
    <xf numFmtId="167" fontId="4" fillId="0" borderId="1" xfId="16" applyNumberFormat="1" applyFont="1" applyBorder="1" applyProtection="1"/>
    <xf numFmtId="3" fontId="75" fillId="0" borderId="0" xfId="16" applyFont="1" applyAlignment="1">
      <alignment vertical="center"/>
    </xf>
    <xf numFmtId="3" fontId="19" fillId="0" borderId="0" xfId="16" applyFont="1" applyBorder="1" applyAlignment="1" applyProtection="1">
      <alignment horizontal="left"/>
    </xf>
    <xf numFmtId="3" fontId="9" fillId="0" borderId="0" xfId="16" applyFont="1"/>
    <xf numFmtId="3" fontId="30" fillId="3" borderId="0" xfId="16" applyNumberFormat="1" applyFont="1" applyFill="1" applyBorder="1" applyAlignment="1"/>
    <xf numFmtId="3" fontId="19" fillId="3" borderId="0" xfId="16" applyNumberFormat="1" applyFont="1" applyFill="1" applyBorder="1" applyAlignment="1">
      <alignment horizontal="right"/>
    </xf>
    <xf numFmtId="2" fontId="19" fillId="3" borderId="0" xfId="16" applyNumberFormat="1" applyFont="1" applyFill="1" applyAlignment="1"/>
    <xf numFmtId="3" fontId="4" fillId="0" borderId="0" xfId="16" applyNumberFormat="1" applyFont="1" applyAlignment="1">
      <alignment horizontal="right"/>
    </xf>
    <xf numFmtId="3" fontId="79" fillId="0" borderId="0" xfId="16" applyNumberFormat="1" applyFont="1" applyAlignment="1" applyProtection="1">
      <alignment horizontal="left"/>
    </xf>
    <xf numFmtId="3" fontId="8" fillId="0" borderId="0" xfId="16" applyFont="1"/>
    <xf numFmtId="3" fontId="79" fillId="0" borderId="1" xfId="16" applyNumberFormat="1" applyFont="1" applyBorder="1" applyAlignment="1" applyProtection="1">
      <alignment horizontal="left"/>
    </xf>
    <xf numFmtId="3" fontId="9" fillId="0" borderId="0" xfId="16" applyNumberFormat="1" applyFont="1" applyBorder="1" applyAlignment="1" applyProtection="1">
      <alignment horizontal="left"/>
    </xf>
    <xf numFmtId="3" fontId="9" fillId="0" borderId="0" xfId="16" applyNumberFormat="1" applyFont="1" applyAlignment="1" applyProtection="1">
      <alignment horizontal="right"/>
    </xf>
    <xf numFmtId="0" fontId="9" fillId="0" borderId="0" xfId="16" applyNumberFormat="1" applyFont="1" applyAlignment="1">
      <alignment horizontal="right"/>
    </xf>
    <xf numFmtId="3" fontId="9" fillId="0" borderId="0" xfId="16" applyFont="1" applyAlignment="1">
      <alignment horizontal="right"/>
    </xf>
    <xf numFmtId="0" fontId="9" fillId="0" borderId="0" xfId="16" applyNumberFormat="1" applyFont="1" applyFill="1" applyBorder="1"/>
    <xf numFmtId="1" fontId="10" fillId="0" borderId="0" xfId="7" applyNumberFormat="1" applyFont="1" applyFill="1" applyAlignment="1">
      <alignment horizontal="left"/>
    </xf>
    <xf numFmtId="1" fontId="38" fillId="0" borderId="0" xfId="7" applyNumberFormat="1" applyFont="1" applyFill="1" applyAlignment="1">
      <alignment horizontal="right"/>
    </xf>
    <xf numFmtId="1" fontId="10" fillId="0" borderId="1" xfId="7" applyNumberFormat="1" applyFont="1" applyFill="1" applyBorder="1" applyAlignment="1">
      <alignment horizontal="left"/>
    </xf>
    <xf numFmtId="1" fontId="38" fillId="0" borderId="1" xfId="7" applyNumberFormat="1" applyFont="1" applyFill="1" applyBorder="1" applyAlignment="1">
      <alignment horizontal="right"/>
    </xf>
    <xf numFmtId="1" fontId="4" fillId="0" borderId="1" xfId="7" applyNumberFormat="1" applyFont="1" applyFill="1" applyBorder="1" applyAlignment="1">
      <alignment horizontal="right"/>
    </xf>
    <xf numFmtId="3" fontId="33" fillId="2" borderId="0" xfId="7" applyNumberFormat="1" applyFont="1" applyFill="1" applyBorder="1"/>
    <xf numFmtId="1" fontId="9" fillId="0" borderId="0" xfId="7" applyNumberFormat="1" applyFont="1" applyFill="1" applyBorder="1" applyAlignment="1">
      <alignment horizontal="left"/>
    </xf>
    <xf numFmtId="1" fontId="9" fillId="0" borderId="0" xfId="7" applyNumberFormat="1" applyFont="1" applyFill="1" applyBorder="1" applyAlignment="1">
      <alignment horizontal="right"/>
    </xf>
    <xf numFmtId="1" fontId="9" fillId="0" borderId="7" xfId="7" applyNumberFormat="1" applyFont="1" applyFill="1" applyBorder="1" applyAlignment="1">
      <alignment horizontal="right"/>
    </xf>
    <xf numFmtId="1" fontId="9" fillId="0" borderId="0" xfId="7" applyNumberFormat="1" applyFont="1" applyFill="1"/>
    <xf numFmtId="1" fontId="9" fillId="0" borderId="0" xfId="7" applyNumberFormat="1" applyFont="1" applyFill="1" applyAlignment="1">
      <alignment horizontal="right"/>
    </xf>
    <xf numFmtId="1" fontId="34" fillId="0" borderId="0" xfId="7" applyNumberFormat="1" applyFont="1" applyFill="1"/>
    <xf numFmtId="1" fontId="34" fillId="0" borderId="0" xfId="7" applyNumberFormat="1" applyFont="1" applyFill="1" applyAlignment="1">
      <alignment horizontal="right"/>
    </xf>
    <xf numFmtId="4" fontId="7" fillId="0" borderId="0" xfId="7" applyNumberFormat="1" applyFont="1" applyFill="1"/>
    <xf numFmtId="4" fontId="7" fillId="0" borderId="0" xfId="7" applyNumberFormat="1" applyFont="1" applyFill="1" applyBorder="1"/>
    <xf numFmtId="4" fontId="16" fillId="0" borderId="0" xfId="7" applyNumberFormat="1" applyFont="1" applyFill="1"/>
    <xf numFmtId="4" fontId="5" fillId="0" borderId="0" xfId="7" applyNumberFormat="1" applyFont="1" applyFill="1"/>
    <xf numFmtId="4" fontId="5" fillId="0" borderId="0" xfId="7" applyNumberFormat="1" applyFont="1" applyFill="1" applyBorder="1"/>
    <xf numFmtId="1" fontId="7" fillId="0" borderId="0" xfId="7" applyNumberFormat="1" applyFont="1" applyFill="1"/>
    <xf numFmtId="4" fontId="7" fillId="0" borderId="0" xfId="7" applyNumberFormat="1" applyFont="1" applyFill="1" applyAlignment="1">
      <alignment horizontal="left"/>
    </xf>
    <xf numFmtId="170" fontId="5" fillId="0" borderId="0" xfId="7" applyNumberFormat="1" applyFont="1" applyFill="1" applyBorder="1" applyProtection="1"/>
    <xf numFmtId="170" fontId="7" fillId="0" borderId="0" xfId="7" applyNumberFormat="1" applyFont="1" applyFill="1" applyBorder="1" applyProtection="1"/>
    <xf numFmtId="169" fontId="7" fillId="0" borderId="0" xfId="7" applyNumberFormat="1" applyFont="1" applyFill="1" applyBorder="1" applyProtection="1"/>
    <xf numFmtId="170" fontId="7" fillId="0" borderId="0" xfId="7" applyNumberFormat="1" applyFont="1" applyFill="1" applyProtection="1"/>
    <xf numFmtId="1" fontId="7" fillId="0" borderId="0" xfId="7" applyNumberFormat="1" applyFont="1" applyFill="1" applyBorder="1"/>
    <xf numFmtId="4" fontId="7" fillId="0" borderId="0" xfId="7" applyNumberFormat="1" applyFont="1" applyFill="1" applyBorder="1" applyAlignment="1">
      <alignment horizontal="left"/>
    </xf>
    <xf numFmtId="4" fontId="34" fillId="0" borderId="1" xfId="7" applyNumberFormat="1" applyFont="1" applyFill="1" applyBorder="1"/>
    <xf numFmtId="4" fontId="7" fillId="0" borderId="1" xfId="7" applyNumberFormat="1" applyFont="1" applyFill="1" applyBorder="1" applyAlignment="1">
      <alignment horizontal="center"/>
    </xf>
    <xf numFmtId="1" fontId="9" fillId="0" borderId="1" xfId="7" applyNumberFormat="1" applyFont="1" applyFill="1" applyBorder="1"/>
    <xf numFmtId="4" fontId="9" fillId="0" borderId="1" xfId="7" applyNumberFormat="1" applyFont="1" applyFill="1" applyBorder="1"/>
    <xf numFmtId="4" fontId="8" fillId="0" borderId="1" xfId="7" applyNumberFormat="1" applyFont="1" applyFill="1" applyBorder="1" applyAlignment="1"/>
    <xf numFmtId="4" fontId="34" fillId="0" borderId="0" xfId="7" applyNumberFormat="1" applyFont="1" applyFill="1" applyBorder="1"/>
    <xf numFmtId="4" fontId="65" fillId="0" borderId="0" xfId="7" applyNumberFormat="1" applyFont="1" applyFill="1" applyBorder="1" applyAlignment="1"/>
    <xf numFmtId="4" fontId="8" fillId="0" borderId="0" xfId="7" applyNumberFormat="1" applyFont="1" applyFill="1" applyBorder="1" applyAlignment="1">
      <alignment horizontal="left"/>
    </xf>
    <xf numFmtId="0" fontId="6" fillId="0" borderId="0" xfId="7" applyFont="1" applyAlignment="1">
      <alignment horizontal="left"/>
    </xf>
    <xf numFmtId="0" fontId="76" fillId="0" borderId="0" xfId="7" applyFont="1" applyAlignment="1">
      <alignment horizontal="left"/>
    </xf>
    <xf numFmtId="3" fontId="9" fillId="0" borderId="0" xfId="7" applyNumberFormat="1" applyFont="1" applyFill="1" applyAlignment="1">
      <alignment horizontal="right" vertical="center"/>
    </xf>
    <xf numFmtId="0" fontId="74" fillId="0" borderId="0" xfId="11" applyFont="1" applyBorder="1" applyAlignment="1">
      <alignment horizontal="left" vertical="center"/>
    </xf>
    <xf numFmtId="0" fontId="6" fillId="0" borderId="0" xfId="11" applyFont="1"/>
    <xf numFmtId="0" fontId="6" fillId="0" borderId="0" xfId="11" applyFont="1" applyAlignment="1">
      <alignment horizontal="left"/>
    </xf>
    <xf numFmtId="0" fontId="74" fillId="0" borderId="0" xfId="7" applyFont="1" applyAlignment="1">
      <alignment horizontal="left" vertical="center"/>
    </xf>
    <xf numFmtId="0" fontId="74" fillId="0" borderId="0" xfId="11" applyFont="1" applyAlignment="1">
      <alignment vertical="center"/>
    </xf>
    <xf numFmtId="0" fontId="6" fillId="0" borderId="0" xfId="11" applyFont="1" applyAlignment="1">
      <alignment vertical="center"/>
    </xf>
    <xf numFmtId="0" fontId="93" fillId="0" borderId="0" xfId="3" applyFont="1" applyAlignment="1">
      <alignment horizontal="left"/>
    </xf>
    <xf numFmtId="0" fontId="93" fillId="0" borderId="0" xfId="3" applyFont="1" applyBorder="1"/>
    <xf numFmtId="0" fontId="6" fillId="0" borderId="0" xfId="7" applyFont="1" applyBorder="1"/>
    <xf numFmtId="0" fontId="6" fillId="0" borderId="0" xfId="7" applyFont="1" applyBorder="1" applyAlignment="1">
      <alignment vertical="center"/>
    </xf>
    <xf numFmtId="0" fontId="74" fillId="0" borderId="0" xfId="11" applyFont="1" applyAlignment="1">
      <alignment horizontal="left" vertical="top"/>
    </xf>
    <xf numFmtId="0" fontId="7" fillId="0" borderId="0" xfId="0" applyFont="1" applyBorder="1" applyAlignment="1">
      <alignment horizontal="left"/>
    </xf>
    <xf numFmtId="0" fontId="7" fillId="0" borderId="0" xfId="13" applyFont="1" applyAlignment="1">
      <alignment horizontal="left"/>
    </xf>
    <xf numFmtId="0" fontId="34" fillId="0" borderId="0" xfId="13" applyFont="1" applyAlignment="1">
      <alignment horizontal="left"/>
    </xf>
    <xf numFmtId="0" fontId="34" fillId="0" borderId="0" xfId="13" applyFont="1" applyBorder="1" applyAlignment="1">
      <alignment horizontal="left"/>
    </xf>
    <xf numFmtId="166" fontId="36" fillId="0" borderId="0" xfId="0" applyNumberFormat="1" applyFont="1" applyBorder="1" applyAlignment="1">
      <alignment horizontal="left"/>
    </xf>
    <xf numFmtId="0" fontId="39" fillId="2" borderId="0" xfId="19" applyFont="1" applyFill="1" applyBorder="1"/>
    <xf numFmtId="3" fontId="19" fillId="0" borderId="0" xfId="16" applyFont="1" applyBorder="1"/>
    <xf numFmtId="0" fontId="19" fillId="0" borderId="0" xfId="16" applyNumberFormat="1" applyFont="1" applyBorder="1" applyProtection="1"/>
    <xf numFmtId="0" fontId="93" fillId="0" borderId="13" xfId="3" applyFont="1" applyBorder="1"/>
    <xf numFmtId="0" fontId="93" fillId="0" borderId="0" xfId="3" applyFont="1" applyBorder="1" applyAlignment="1">
      <alignment horizontal="left"/>
    </xf>
    <xf numFmtId="0" fontId="4" fillId="0" borderId="8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0" fontId="19" fillId="0" borderId="0" xfId="0" applyFont="1" applyBorder="1" applyAlignment="1">
      <alignment horizontal="right"/>
    </xf>
    <xf numFmtId="0" fontId="4" fillId="0" borderId="1" xfId="7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0" xfId="13" applyFont="1" applyBorder="1" applyAlignment="1">
      <alignment horizontal="center"/>
    </xf>
    <xf numFmtId="0" fontId="4" fillId="0" borderId="0" xfId="13" applyFont="1" applyBorder="1" applyAlignment="1">
      <alignment horizontal="center"/>
    </xf>
    <xf numFmtId="0" fontId="32" fillId="0" borderId="0" xfId="7" applyBorder="1" applyAlignme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7" fillId="0" borderId="0" xfId="7" applyFont="1" applyBorder="1" applyAlignment="1"/>
    <xf numFmtId="0" fontId="7" fillId="0" borderId="0" xfId="7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4" fillId="0" borderId="1" xfId="7" applyFont="1" applyFill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7" applyFont="1" applyFill="1" applyBorder="1" applyAlignment="1">
      <alignment horizontal="left"/>
    </xf>
    <xf numFmtId="0" fontId="19" fillId="0" borderId="0" xfId="7" applyFont="1" applyBorder="1" applyAlignment="1">
      <alignment horizontal="center"/>
    </xf>
    <xf numFmtId="166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1" fontId="25" fillId="0" borderId="0" xfId="0" applyNumberFormat="1" applyFont="1" applyAlignment="1">
      <alignment horizontal="right"/>
    </xf>
    <xf numFmtId="166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" fontId="4" fillId="0" borderId="4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3" fontId="21" fillId="0" borderId="8" xfId="0" applyNumberFormat="1" applyFont="1" applyBorder="1" applyAlignment="1">
      <alignment horizontal="right"/>
    </xf>
    <xf numFmtId="166" fontId="21" fillId="0" borderId="0" xfId="0" applyNumberFormat="1" applyFont="1" applyBorder="1" applyAlignment="1">
      <alignment horizontal="center"/>
    </xf>
    <xf numFmtId="166" fontId="21" fillId="0" borderId="5" xfId="0" applyNumberFormat="1" applyFont="1" applyBorder="1" applyAlignment="1">
      <alignment horizontal="center"/>
    </xf>
    <xf numFmtId="166" fontId="19" fillId="0" borderId="0" xfId="0" applyNumberFormat="1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167" fontId="19" fillId="0" borderId="0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166" fontId="19" fillId="0" borderId="7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3" fontId="19" fillId="0" borderId="7" xfId="0" applyNumberFormat="1" applyFont="1" applyBorder="1"/>
    <xf numFmtId="1" fontId="19" fillId="0" borderId="7" xfId="0" applyNumberFormat="1" applyFont="1" applyBorder="1" applyAlignment="1">
      <alignment horizontal="right"/>
    </xf>
    <xf numFmtId="3" fontId="19" fillId="0" borderId="7" xfId="0" applyNumberFormat="1" applyFont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20" fillId="0" borderId="7" xfId="0" applyFont="1" applyBorder="1"/>
    <xf numFmtId="0" fontId="27" fillId="0" borderId="0" xfId="0" applyFont="1" applyAlignment="1">
      <alignment horizontal="right"/>
    </xf>
    <xf numFmtId="166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3" fontId="27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center"/>
    </xf>
    <xf numFmtId="1" fontId="28" fillId="0" borderId="0" xfId="0" applyNumberFormat="1" applyFont="1" applyAlignment="1">
      <alignment horizontal="right"/>
    </xf>
    <xf numFmtId="0" fontId="97" fillId="0" borderId="0" xfId="7" applyFont="1"/>
    <xf numFmtId="0" fontId="16" fillId="0" borderId="1" xfId="7" applyFont="1" applyBorder="1" applyAlignment="1"/>
    <xf numFmtId="0" fontId="13" fillId="0" borderId="0" xfId="7" applyFont="1"/>
    <xf numFmtId="3" fontId="77" fillId="0" borderId="0" xfId="7" applyNumberFormat="1" applyFont="1"/>
    <xf numFmtId="167" fontId="77" fillId="0" borderId="0" xfId="7" applyNumberFormat="1" applyFont="1"/>
    <xf numFmtId="0" fontId="72" fillId="0" borderId="0" xfId="7" applyFont="1"/>
    <xf numFmtId="3" fontId="76" fillId="0" borderId="0" xfId="7" applyNumberFormat="1" applyFont="1"/>
    <xf numFmtId="3" fontId="76" fillId="0" borderId="0" xfId="7" applyNumberFormat="1" applyFont="1" applyFill="1" applyBorder="1"/>
    <xf numFmtId="167" fontId="76" fillId="0" borderId="0" xfId="7" applyNumberFormat="1" applyFont="1"/>
    <xf numFmtId="0" fontId="76" fillId="0" borderId="10" xfId="7" applyFont="1" applyBorder="1" applyAlignment="1">
      <alignment horizontal="left"/>
    </xf>
    <xf numFmtId="0" fontId="76" fillId="0" borderId="10" xfId="7" applyFont="1" applyBorder="1"/>
    <xf numFmtId="0" fontId="98" fillId="0" borderId="0" xfId="7" applyFont="1"/>
    <xf numFmtId="166" fontId="22" fillId="0" borderId="0" xfId="7" applyNumberFormat="1" applyFont="1"/>
    <xf numFmtId="0" fontId="19" fillId="0" borderId="0" xfId="13" applyFont="1" applyFill="1"/>
    <xf numFmtId="0" fontId="19" fillId="0" borderId="0" xfId="13" applyFont="1" applyFill="1" applyBorder="1"/>
    <xf numFmtId="3" fontId="4" fillId="0" borderId="0" xfId="13" applyNumberFormat="1" applyFont="1" applyFill="1" applyBorder="1" applyAlignment="1">
      <alignment horizontal="left"/>
    </xf>
    <xf numFmtId="3" fontId="4" fillId="0" borderId="0" xfId="13" applyNumberFormat="1" applyFont="1" applyFill="1" applyBorder="1" applyAlignment="1">
      <alignment horizontal="right"/>
    </xf>
    <xf numFmtId="3" fontId="4" fillId="0" borderId="0" xfId="13" applyNumberFormat="1" applyFont="1" applyFill="1" applyBorder="1" applyAlignment="1">
      <alignment horizontal="center"/>
    </xf>
    <xf numFmtId="3" fontId="4" fillId="0" borderId="0" xfId="13" applyNumberFormat="1" applyFont="1" applyFill="1" applyBorder="1"/>
    <xf numFmtId="0" fontId="19" fillId="0" borderId="0" xfId="13" applyFont="1" applyFill="1" applyBorder="1" applyAlignment="1">
      <alignment horizontal="left"/>
    </xf>
    <xf numFmtId="3" fontId="19" fillId="0" borderId="0" xfId="13" applyNumberFormat="1" applyFont="1" applyFill="1" applyBorder="1" applyAlignment="1">
      <alignment horizontal="right"/>
    </xf>
    <xf numFmtId="3" fontId="19" fillId="0" borderId="0" xfId="13" applyNumberFormat="1" applyFont="1" applyFill="1" applyBorder="1"/>
    <xf numFmtId="3" fontId="19" fillId="0" borderId="0" xfId="13" applyNumberFormat="1" applyFont="1" applyFill="1" applyBorder="1" applyAlignment="1">
      <alignment horizontal="center"/>
    </xf>
    <xf numFmtId="3" fontId="19" fillId="0" borderId="0" xfId="13" quotePrefix="1" applyNumberFormat="1" applyFont="1" applyFill="1" applyBorder="1" applyAlignment="1">
      <alignment horizontal="left"/>
    </xf>
    <xf numFmtId="3" fontId="19" fillId="0" borderId="0" xfId="13" applyNumberFormat="1" applyFont="1" applyFill="1" applyBorder="1" applyAlignment="1">
      <alignment horizontal="left"/>
    </xf>
    <xf numFmtId="0" fontId="16" fillId="0" borderId="0" xfId="13" applyFont="1" applyFill="1" applyBorder="1"/>
    <xf numFmtId="0" fontId="16" fillId="0" borderId="1" xfId="13" applyFont="1" applyFill="1" applyBorder="1"/>
    <xf numFmtId="0" fontId="4" fillId="0" borderId="0" xfId="13" applyFont="1" applyFill="1" applyBorder="1" applyAlignment="1">
      <alignment horizontal="left"/>
    </xf>
    <xf numFmtId="0" fontId="4" fillId="0" borderId="0" xfId="13" applyFont="1" applyFill="1" applyBorder="1"/>
    <xf numFmtId="0" fontId="4" fillId="0" borderId="0" xfId="13" applyFont="1" applyFill="1"/>
    <xf numFmtId="0" fontId="4" fillId="0" borderId="1" xfId="13" applyFont="1" applyFill="1" applyBorder="1"/>
    <xf numFmtId="0" fontId="4" fillId="0" borderId="1" xfId="13" applyFont="1" applyFill="1" applyBorder="1" applyAlignment="1">
      <alignment horizontal="right"/>
    </xf>
    <xf numFmtId="0" fontId="4" fillId="0" borderId="1" xfId="13" quotePrefix="1" applyFont="1" applyFill="1" applyBorder="1" applyAlignment="1">
      <alignment horizontal="left"/>
    </xf>
    <xf numFmtId="0" fontId="19" fillId="0" borderId="0" xfId="13" applyNumberFormat="1" applyFont="1" applyFill="1" applyBorder="1"/>
    <xf numFmtId="49" fontId="4" fillId="0" borderId="0" xfId="13" applyNumberFormat="1" applyFont="1" applyFill="1" applyBorder="1" applyAlignment="1">
      <alignment horizontal="center"/>
    </xf>
    <xf numFmtId="0" fontId="19" fillId="0" borderId="0" xfId="13" applyFont="1" applyAlignment="1"/>
    <xf numFmtId="3" fontId="19" fillId="0" borderId="0" xfId="13" applyNumberFormat="1" applyFont="1" applyFill="1" applyAlignment="1">
      <alignment horizontal="right"/>
    </xf>
    <xf numFmtId="49" fontId="4" fillId="0" borderId="0" xfId="13" quotePrefix="1" applyNumberFormat="1" applyFont="1" applyFill="1" applyBorder="1" applyAlignment="1">
      <alignment horizontal="center"/>
    </xf>
    <xf numFmtId="0" fontId="19" fillId="0" borderId="1" xfId="13" applyFont="1" applyFill="1" applyBorder="1"/>
    <xf numFmtId="167" fontId="4" fillId="0" borderId="1" xfId="13" applyNumberFormat="1" applyFont="1" applyFill="1" applyBorder="1" applyAlignment="1">
      <alignment horizontal="center"/>
    </xf>
    <xf numFmtId="3" fontId="4" fillId="0" borderId="1" xfId="13" applyNumberFormat="1" applyFont="1" applyFill="1" applyBorder="1" applyAlignment="1">
      <alignment horizontal="left"/>
    </xf>
    <xf numFmtId="49" fontId="19" fillId="0" borderId="0" xfId="13" applyNumberFormat="1" applyFont="1" applyFill="1" applyAlignment="1"/>
    <xf numFmtId="49" fontId="19" fillId="0" borderId="0" xfId="13" applyNumberFormat="1" applyFont="1" applyFill="1" applyAlignment="1">
      <alignment horizontal="right"/>
    </xf>
    <xf numFmtId="49" fontId="61" fillId="0" borderId="0" xfId="13" applyNumberFormat="1" applyFont="1" applyFill="1" applyBorder="1" applyAlignment="1">
      <alignment vertical="top" wrapText="1"/>
    </xf>
    <xf numFmtId="0" fontId="16" fillId="0" borderId="0" xfId="13" applyFont="1" applyFill="1" applyBorder="1" applyAlignment="1">
      <alignment horizontal="left"/>
    </xf>
    <xf numFmtId="0" fontId="16" fillId="0" borderId="1" xfId="13" applyFont="1" applyFill="1" applyBorder="1" applyAlignment="1">
      <alignment horizontal="left"/>
    </xf>
    <xf numFmtId="0" fontId="4" fillId="3" borderId="0" xfId="28" applyFont="1" applyFill="1" applyAlignment="1">
      <alignment horizontal="left"/>
    </xf>
    <xf numFmtId="0" fontId="19" fillId="3" borderId="0" xfId="28" applyFont="1" applyFill="1" applyBorder="1"/>
    <xf numFmtId="0" fontId="19" fillId="3" borderId="0" xfId="28" applyFont="1" applyFill="1"/>
    <xf numFmtId="0" fontId="4" fillId="3" borderId="1" xfId="29" applyNumberFormat="1" applyFont="1" applyFill="1" applyBorder="1" applyAlignment="1" applyProtection="1">
      <alignment horizontal="left" vertical="center"/>
    </xf>
    <xf numFmtId="0" fontId="19" fillId="3" borderId="1" xfId="28" applyFont="1" applyFill="1" applyBorder="1"/>
    <xf numFmtId="0" fontId="4" fillId="3" borderId="1" xfId="28" applyFont="1" applyFill="1" applyBorder="1" applyAlignment="1">
      <alignment horizontal="left"/>
    </xf>
    <xf numFmtId="0" fontId="8" fillId="3" borderId="1" xfId="28" applyFont="1" applyFill="1" applyBorder="1" applyAlignment="1">
      <alignment horizontal="right"/>
    </xf>
    <xf numFmtId="0" fontId="8" fillId="3" borderId="1" xfId="28" applyFont="1" applyFill="1" applyBorder="1"/>
    <xf numFmtId="0" fontId="8" fillId="3" borderId="0" xfId="28" applyFont="1" applyFill="1" applyBorder="1" applyAlignment="1">
      <alignment vertical="center"/>
    </xf>
    <xf numFmtId="3" fontId="9" fillId="3" borderId="0" xfId="28" applyNumberFormat="1" applyFont="1" applyFill="1" applyBorder="1" applyAlignment="1">
      <alignment vertical="center"/>
    </xf>
    <xf numFmtId="0" fontId="8" fillId="3" borderId="1" xfId="28" applyFont="1" applyFill="1" applyBorder="1" applyAlignment="1">
      <alignment vertical="center"/>
    </xf>
    <xf numFmtId="3" fontId="9" fillId="3" borderId="1" xfId="28" applyNumberFormat="1" applyFont="1" applyFill="1" applyBorder="1" applyAlignment="1">
      <alignment vertical="center"/>
    </xf>
    <xf numFmtId="0" fontId="8" fillId="3" borderId="1" xfId="28" applyFont="1" applyFill="1" applyBorder="1" applyAlignment="1"/>
    <xf numFmtId="3" fontId="8" fillId="3" borderId="1" xfId="28" applyNumberFormat="1" applyFont="1" applyFill="1" applyBorder="1" applyAlignment="1"/>
    <xf numFmtId="3" fontId="9" fillId="3" borderId="1" xfId="28" applyNumberFormat="1" applyFont="1" applyFill="1" applyBorder="1" applyAlignment="1"/>
    <xf numFmtId="0" fontId="4" fillId="3" borderId="0" xfId="28" applyFont="1" applyFill="1"/>
    <xf numFmtId="0" fontId="4" fillId="3" borderId="0" xfId="28" applyFont="1" applyFill="1" applyBorder="1"/>
    <xf numFmtId="0" fontId="16" fillId="3" borderId="0" xfId="29" applyNumberFormat="1" applyFont="1" applyFill="1" applyBorder="1" applyAlignment="1" applyProtection="1">
      <alignment horizontal="left" vertical="center"/>
    </xf>
    <xf numFmtId="0" fontId="16" fillId="3" borderId="0" xfId="28" applyFont="1" applyFill="1" applyBorder="1"/>
    <xf numFmtId="1" fontId="42" fillId="3" borderId="0" xfId="29" applyNumberFormat="1" applyFont="1" applyFill="1" applyBorder="1" applyAlignment="1" applyProtection="1">
      <alignment horizontal="left"/>
    </xf>
    <xf numFmtId="0" fontId="4" fillId="3" borderId="0" xfId="28" applyFont="1" applyFill="1" applyBorder="1" applyAlignment="1">
      <alignment horizontal="center"/>
    </xf>
    <xf numFmtId="3" fontId="19" fillId="3" borderId="0" xfId="28" applyNumberFormat="1" applyFont="1" applyFill="1" applyBorder="1"/>
    <xf numFmtId="168" fontId="5" fillId="3" borderId="0" xfId="29" applyNumberFormat="1" applyFont="1" applyFill="1" applyBorder="1" applyAlignment="1" applyProtection="1">
      <alignment horizontal="left"/>
    </xf>
    <xf numFmtId="3" fontId="4" fillId="3" borderId="0" xfId="28" applyNumberFormat="1" applyFont="1" applyFill="1" applyBorder="1"/>
    <xf numFmtId="0" fontId="15" fillId="0" borderId="0" xfId="7" applyFont="1" applyFill="1" applyAlignment="1">
      <alignment horizontal="left"/>
    </xf>
    <xf numFmtId="0" fontId="19" fillId="0" borderId="0" xfId="7" applyFont="1" applyFill="1" applyBorder="1" applyAlignment="1">
      <alignment horizontal="right"/>
    </xf>
    <xf numFmtId="0" fontId="19" fillId="0" borderId="1" xfId="7" applyFont="1" applyFill="1" applyBorder="1" applyAlignment="1">
      <alignment horizontal="right"/>
    </xf>
    <xf numFmtId="0" fontId="16" fillId="0" borderId="1" xfId="7" applyFont="1" applyFill="1" applyBorder="1" applyAlignment="1">
      <alignment horizontal="right"/>
    </xf>
    <xf numFmtId="0" fontId="5" fillId="0" borderId="0" xfId="7" applyFont="1" applyFill="1" applyBorder="1"/>
    <xf numFmtId="0" fontId="5" fillId="0" borderId="7" xfId="7" applyFont="1" applyBorder="1" applyAlignment="1">
      <alignment horizontal="center"/>
    </xf>
    <xf numFmtId="0" fontId="16" fillId="0" borderId="0" xfId="7" applyFont="1" applyFill="1" applyBorder="1" applyAlignment="1">
      <alignment horizontal="center"/>
    </xf>
    <xf numFmtId="0" fontId="5" fillId="0" borderId="0" xfId="7" applyFont="1" applyFill="1"/>
    <xf numFmtId="3" fontId="5" fillId="0" borderId="0" xfId="7" applyNumberFormat="1" applyFont="1" applyFill="1" applyAlignment="1">
      <alignment horizontal="right"/>
    </xf>
    <xf numFmtId="0" fontId="32" fillId="0" borderId="0" xfId="7" applyBorder="1" applyAlignment="1">
      <alignment horizontal="center"/>
    </xf>
    <xf numFmtId="0" fontId="16" fillId="0" borderId="1" xfId="7" applyFont="1" applyFill="1" applyBorder="1" applyAlignment="1">
      <alignment horizontal="left" vertical="center"/>
    </xf>
    <xf numFmtId="3" fontId="16" fillId="0" borderId="1" xfId="7" applyNumberFormat="1" applyFont="1" applyFill="1" applyBorder="1" applyAlignment="1">
      <alignment vertical="center"/>
    </xf>
    <xf numFmtId="3" fontId="16" fillId="2" borderId="1" xfId="7" applyNumberFormat="1" applyFont="1" applyFill="1" applyBorder="1" applyAlignment="1">
      <alignment vertical="center"/>
    </xf>
    <xf numFmtId="0" fontId="16" fillId="0" borderId="1" xfId="7" applyFont="1" applyFill="1" applyBorder="1" applyAlignment="1">
      <alignment vertical="center"/>
    </xf>
    <xf numFmtId="0" fontId="73" fillId="0" borderId="0" xfId="3" applyFont="1" applyAlignment="1">
      <alignment horizontal="left"/>
    </xf>
    <xf numFmtId="0" fontId="8" fillId="0" borderId="0" xfId="7" applyFont="1" applyAlignment="1">
      <alignment vertical="center"/>
    </xf>
    <xf numFmtId="3" fontId="9" fillId="0" borderId="0" xfId="7" applyNumberFormat="1" applyFont="1" applyFill="1" applyAlignment="1">
      <alignment vertical="center"/>
    </xf>
    <xf numFmtId="166" fontId="9" fillId="0" borderId="0" xfId="7" applyNumberFormat="1" applyFont="1" applyBorder="1" applyAlignment="1">
      <alignment vertical="center"/>
    </xf>
    <xf numFmtId="3" fontId="9" fillId="0" borderId="0" xfId="7" applyNumberFormat="1" applyFont="1" applyBorder="1" applyAlignment="1">
      <alignment vertical="center"/>
    </xf>
    <xf numFmtId="3" fontId="9" fillId="0" borderId="0" xfId="7" applyNumberFormat="1" applyFont="1" applyAlignment="1">
      <alignment horizontal="right" vertical="center"/>
    </xf>
    <xf numFmtId="166" fontId="4" fillId="0" borderId="0" xfId="7" applyNumberFormat="1" applyFont="1" applyBorder="1" applyAlignment="1">
      <alignment horizontal="center"/>
    </xf>
    <xf numFmtId="166" fontId="4" fillId="0" borderId="1" xfId="7" applyNumberFormat="1" applyFont="1" applyBorder="1" applyAlignment="1">
      <alignment horizontal="center"/>
    </xf>
    <xf numFmtId="167" fontId="19" fillId="0" borderId="1" xfId="7" applyNumberFormat="1" applyFont="1" applyBorder="1"/>
    <xf numFmtId="1" fontId="16" fillId="0" borderId="1" xfId="7" applyNumberFormat="1" applyFont="1" applyFill="1" applyBorder="1" applyAlignment="1">
      <alignment horizontal="right"/>
    </xf>
    <xf numFmtId="2" fontId="16" fillId="0" borderId="7" xfId="7" applyNumberFormat="1" applyFont="1" applyFill="1" applyBorder="1" applyAlignment="1">
      <alignment horizontal="left"/>
    </xf>
    <xf numFmtId="3" fontId="16" fillId="0" borderId="0" xfId="7" applyNumberFormat="1" applyFont="1" applyFill="1" applyAlignment="1">
      <alignment horizontal="right"/>
    </xf>
    <xf numFmtId="166" fontId="16" fillId="0" borderId="0" xfId="7" applyNumberFormat="1" applyFont="1" applyFill="1" applyAlignment="1">
      <alignment horizontal="right"/>
    </xf>
    <xf numFmtId="3" fontId="16" fillId="0" borderId="0" xfId="7" applyNumberFormat="1" applyFont="1" applyFill="1" applyAlignment="1">
      <alignment horizontal="fill"/>
    </xf>
    <xf numFmtId="2" fontId="16" fillId="0" borderId="0" xfId="7" applyNumberFormat="1" applyFont="1" applyFill="1" applyAlignment="1">
      <alignment horizontal="left"/>
    </xf>
    <xf numFmtId="166" fontId="16" fillId="0" borderId="0" xfId="7" applyNumberFormat="1" applyFont="1" applyFill="1"/>
    <xf numFmtId="0" fontId="5" fillId="0" borderId="0" xfId="7" applyFont="1"/>
    <xf numFmtId="166" fontId="5" fillId="0" borderId="0" xfId="7" applyNumberFormat="1" applyFont="1" applyFill="1" applyAlignment="1">
      <alignment horizontal="right"/>
    </xf>
    <xf numFmtId="166" fontId="5" fillId="0" borderId="0" xfId="7" applyNumberFormat="1" applyFont="1" applyFill="1"/>
    <xf numFmtId="2" fontId="5" fillId="0" borderId="0" xfId="7" applyNumberFormat="1" applyFont="1" applyFill="1" applyAlignment="1">
      <alignment horizontal="left"/>
    </xf>
    <xf numFmtId="2" fontId="16" fillId="0" borderId="0" xfId="7" applyNumberFormat="1" applyFont="1" applyFill="1" applyBorder="1" applyAlignment="1">
      <alignment horizontal="left"/>
    </xf>
    <xf numFmtId="2" fontId="16" fillId="0" borderId="1" xfId="7" applyNumberFormat="1" applyFont="1" applyFill="1" applyBorder="1" applyAlignment="1">
      <alignment horizontal="left"/>
    </xf>
    <xf numFmtId="3" fontId="16" fillId="0" borderId="1" xfId="7" applyNumberFormat="1" applyFont="1" applyFill="1" applyBorder="1" applyAlignment="1">
      <alignment horizontal="right"/>
    </xf>
    <xf numFmtId="166" fontId="16" fillId="0" borderId="1" xfId="7" applyNumberFormat="1" applyFont="1" applyFill="1" applyBorder="1" applyAlignment="1">
      <alignment horizontal="right"/>
    </xf>
    <xf numFmtId="166" fontId="5" fillId="0" borderId="1" xfId="7" applyNumberFormat="1" applyFont="1" applyFill="1" applyBorder="1"/>
    <xf numFmtId="173" fontId="4" fillId="0" borderId="0" xfId="7" applyNumberFormat="1" applyFont="1"/>
    <xf numFmtId="3" fontId="4" fillId="0" borderId="0" xfId="7" applyNumberFormat="1" applyFont="1"/>
    <xf numFmtId="3" fontId="19" fillId="0" borderId="7" xfId="16" applyFont="1" applyBorder="1"/>
    <xf numFmtId="0" fontId="19" fillId="0" borderId="7" xfId="16" applyNumberFormat="1" applyFont="1" applyBorder="1" applyProtection="1"/>
    <xf numFmtId="3" fontId="34" fillId="0" borderId="0" xfId="16" applyFont="1" applyBorder="1"/>
    <xf numFmtId="0" fontId="34" fillId="0" borderId="0" xfId="16" applyNumberFormat="1" applyFont="1" applyBorder="1" applyProtection="1"/>
    <xf numFmtId="3" fontId="34" fillId="0" borderId="0" xfId="16" applyFont="1"/>
    <xf numFmtId="3" fontId="4" fillId="0" borderId="0" xfId="16" applyNumberFormat="1" applyFont="1" applyBorder="1" applyAlignment="1" applyProtection="1"/>
    <xf numFmtId="174" fontId="63" fillId="0" borderId="0" xfId="30" applyNumberFormat="1" applyFont="1" applyFill="1" applyBorder="1" applyAlignment="1"/>
    <xf numFmtId="3" fontId="4" fillId="4" borderId="0" xfId="16" applyFont="1" applyFill="1" applyAlignment="1">
      <alignment vertical="center"/>
    </xf>
    <xf numFmtId="3" fontId="4" fillId="4" borderId="1" xfId="16" applyFont="1" applyFill="1" applyBorder="1" applyAlignment="1">
      <alignment vertical="center"/>
    </xf>
    <xf numFmtId="3" fontId="29" fillId="0" borderId="0" xfId="16" applyNumberFormat="1" applyFont="1" applyAlignment="1" applyProtection="1">
      <alignment horizontal="right"/>
    </xf>
    <xf numFmtId="0" fontId="29" fillId="0" borderId="0" xfId="16" applyNumberFormat="1" applyFont="1" applyAlignment="1" applyProtection="1">
      <alignment horizontal="right"/>
    </xf>
    <xf numFmtId="3" fontId="19" fillId="0" borderId="0" xfId="16" applyNumberFormat="1" applyFont="1" applyFill="1" applyAlignment="1" applyProtection="1">
      <alignment horizontal="right"/>
    </xf>
    <xf numFmtId="172" fontId="9" fillId="0" borderId="0" xfId="16" applyNumberFormat="1" applyFont="1" applyFill="1" applyBorder="1"/>
    <xf numFmtId="3" fontId="9" fillId="0" borderId="0" xfId="16" applyNumberFormat="1" applyFont="1" applyFill="1"/>
    <xf numFmtId="0" fontId="16" fillId="0" borderId="0" xfId="31" applyFont="1"/>
    <xf numFmtId="0" fontId="34" fillId="0" borderId="0" xfId="31" applyFont="1"/>
    <xf numFmtId="0" fontId="19" fillId="0" borderId="0" xfId="31" applyFont="1"/>
    <xf numFmtId="0" fontId="19" fillId="0" borderId="0" xfId="31" applyFont="1" applyBorder="1"/>
    <xf numFmtId="0" fontId="34" fillId="0" borderId="0" xfId="31" applyFont="1" applyBorder="1"/>
    <xf numFmtId="3" fontId="34" fillId="0" borderId="0" xfId="31" applyNumberFormat="1" applyFont="1" applyBorder="1" applyAlignment="1">
      <alignment horizontal="right"/>
    </xf>
    <xf numFmtId="3" fontId="34" fillId="0" borderId="0" xfId="31" applyNumberFormat="1" applyFont="1"/>
    <xf numFmtId="0" fontId="7" fillId="0" borderId="0" xfId="31" applyFont="1"/>
    <xf numFmtId="0" fontId="6" fillId="0" borderId="0" xfId="31" applyFont="1" applyBorder="1" applyAlignment="1">
      <alignment horizontal="right"/>
    </xf>
    <xf numFmtId="0" fontId="16" fillId="0" borderId="1" xfId="31" applyFont="1" applyBorder="1"/>
    <xf numFmtId="0" fontId="34" fillId="0" borderId="1" xfId="31" applyFont="1" applyBorder="1"/>
    <xf numFmtId="0" fontId="19" fillId="0" borderId="1" xfId="31" applyFont="1" applyBorder="1"/>
    <xf numFmtId="0" fontId="34" fillId="0" borderId="1" xfId="31" applyFont="1" applyBorder="1" applyAlignment="1">
      <alignment horizontal="right"/>
    </xf>
    <xf numFmtId="0" fontId="7" fillId="0" borderId="1" xfId="31" applyFont="1" applyBorder="1"/>
    <xf numFmtId="0" fontId="4" fillId="0" borderId="1" xfId="31" applyFont="1" applyBorder="1" applyAlignment="1">
      <alignment horizontal="right"/>
    </xf>
    <xf numFmtId="0" fontId="4" fillId="0" borderId="0" xfId="31" applyFont="1" applyBorder="1" applyAlignment="1">
      <alignment horizontal="center"/>
    </xf>
    <xf numFmtId="0" fontId="4" fillId="0" borderId="0" xfId="31" applyFont="1" applyBorder="1" applyAlignment="1">
      <alignment horizontal="right"/>
    </xf>
    <xf numFmtId="0" fontId="7" fillId="0" borderId="0" xfId="31" applyFont="1" applyBorder="1"/>
    <xf numFmtId="0" fontId="4" fillId="0" borderId="1" xfId="31" applyFont="1" applyBorder="1" applyAlignment="1"/>
    <xf numFmtId="0" fontId="38" fillId="0" borderId="1" xfId="31" applyFont="1" applyBorder="1" applyAlignment="1">
      <alignment horizontal="centerContinuous"/>
    </xf>
    <xf numFmtId="0" fontId="38" fillId="0" borderId="1" xfId="31" applyFont="1" applyBorder="1"/>
    <xf numFmtId="0" fontId="6" fillId="0" borderId="1" xfId="31" applyFont="1" applyBorder="1"/>
    <xf numFmtId="0" fontId="38" fillId="0" borderId="0" xfId="31" applyFont="1"/>
    <xf numFmtId="0" fontId="8" fillId="0" borderId="0" xfId="31" applyFont="1"/>
    <xf numFmtId="0" fontId="8" fillId="0" borderId="0" xfId="31" applyFont="1" applyBorder="1"/>
    <xf numFmtId="3" fontId="8" fillId="0" borderId="0" xfId="31" applyNumberFormat="1" applyFont="1" applyBorder="1"/>
    <xf numFmtId="166" fontId="8" fillId="0" borderId="0" xfId="31" applyNumberFormat="1" applyFont="1" applyAlignment="1">
      <alignment horizontal="right"/>
    </xf>
    <xf numFmtId="166" fontId="8" fillId="0" borderId="0" xfId="31" applyNumberFormat="1" applyFont="1" applyBorder="1"/>
    <xf numFmtId="166" fontId="8" fillId="0" borderId="0" xfId="31" applyNumberFormat="1" applyFont="1"/>
    <xf numFmtId="0" fontId="9" fillId="0" borderId="0" xfId="31" applyFont="1"/>
    <xf numFmtId="0" fontId="9" fillId="0" borderId="0" xfId="31" applyFont="1" applyBorder="1"/>
    <xf numFmtId="3" fontId="9" fillId="0" borderId="0" xfId="31" applyNumberFormat="1" applyFont="1" applyBorder="1"/>
    <xf numFmtId="166" fontId="9" fillId="0" borderId="0" xfId="31" applyNumberFormat="1" applyFont="1" applyAlignment="1">
      <alignment horizontal="right"/>
    </xf>
    <xf numFmtId="166" fontId="9" fillId="0" borderId="0" xfId="31" applyNumberFormat="1" applyFont="1" applyBorder="1"/>
    <xf numFmtId="166" fontId="9" fillId="0" borderId="0" xfId="31" applyNumberFormat="1" applyFont="1"/>
    <xf numFmtId="3" fontId="78" fillId="0" borderId="0" xfId="32" quotePrefix="1" applyNumberFormat="1" applyFont="1" applyFill="1" applyBorder="1" applyAlignment="1">
      <alignment horizontal="right"/>
    </xf>
    <xf numFmtId="0" fontId="8" fillId="0" borderId="1" xfId="31" applyFont="1" applyBorder="1"/>
    <xf numFmtId="3" fontId="8" fillId="0" borderId="1" xfId="31" applyNumberFormat="1" applyFont="1" applyBorder="1"/>
    <xf numFmtId="166" fontId="8" fillId="0" borderId="1" xfId="31" applyNumberFormat="1" applyFont="1" applyBorder="1" applyAlignment="1">
      <alignment horizontal="right"/>
    </xf>
    <xf numFmtId="166" fontId="8" fillId="0" borderId="1" xfId="31" applyNumberFormat="1" applyFont="1" applyBorder="1"/>
    <xf numFmtId="3" fontId="9" fillId="0" borderId="0" xfId="31" applyNumberFormat="1" applyFont="1"/>
    <xf numFmtId="0" fontId="51" fillId="0" borderId="0" xfId="32" applyFont="1" applyFill="1"/>
    <xf numFmtId="0" fontId="47" fillId="0" borderId="0" xfId="31" applyFont="1"/>
    <xf numFmtId="0" fontId="9" fillId="0" borderId="0" xfId="31" applyFont="1" applyBorder="1" applyAlignment="1">
      <alignment horizontal="right"/>
    </xf>
    <xf numFmtId="0" fontId="52" fillId="0" borderId="0" xfId="31" applyFont="1"/>
    <xf numFmtId="0" fontId="52" fillId="0" borderId="0" xfId="31" applyFont="1" applyBorder="1"/>
    <xf numFmtId="3" fontId="52" fillId="0" borderId="0" xfId="31" applyNumberFormat="1" applyFont="1"/>
    <xf numFmtId="166" fontId="52" fillId="0" borderId="0" xfId="31" applyNumberFormat="1" applyFont="1" applyAlignment="1">
      <alignment horizontal="right"/>
    </xf>
    <xf numFmtId="166" fontId="52" fillId="0" borderId="0" xfId="31" applyNumberFormat="1" applyFont="1" applyBorder="1"/>
    <xf numFmtId="166" fontId="52" fillId="0" borderId="0" xfId="31" applyNumberFormat="1" applyFont="1"/>
    <xf numFmtId="0" fontId="53" fillId="0" borderId="0" xfId="31" applyFont="1"/>
    <xf numFmtId="0" fontId="48" fillId="0" borderId="0" xfId="32" applyFont="1" applyFill="1"/>
    <xf numFmtId="0" fontId="34" fillId="0" borderId="0" xfId="31" applyFont="1" applyBorder="1" applyAlignment="1">
      <alignment horizontal="right"/>
    </xf>
    <xf numFmtId="0" fontId="19" fillId="0" borderId="0" xfId="32" applyFont="1" applyFill="1"/>
    <xf numFmtId="0" fontId="16" fillId="2" borderId="0" xfId="19" applyFont="1" applyFill="1" applyAlignment="1">
      <alignment horizontal="left"/>
    </xf>
    <xf numFmtId="0" fontId="5" fillId="2" borderId="0" xfId="19" applyFont="1" applyFill="1"/>
    <xf numFmtId="0" fontId="6" fillId="2" borderId="0" xfId="19" applyFont="1" applyFill="1" applyAlignment="1">
      <alignment horizontal="right"/>
    </xf>
    <xf numFmtId="0" fontId="7" fillId="2" borderId="0" xfId="19" applyFont="1" applyFill="1"/>
    <xf numFmtId="0" fontId="5" fillId="2" borderId="1" xfId="19" applyFont="1" applyFill="1" applyBorder="1"/>
    <xf numFmtId="0" fontId="4" fillId="2" borderId="1" xfId="19" applyFont="1" applyFill="1" applyBorder="1" applyAlignment="1">
      <alignment horizontal="right"/>
    </xf>
    <xf numFmtId="0" fontId="4" fillId="3" borderId="0" xfId="19" applyFont="1" applyFill="1" applyBorder="1" applyAlignment="1">
      <alignment horizontal="center"/>
    </xf>
    <xf numFmtId="0" fontId="54" fillId="3" borderId="7" xfId="19" applyFill="1" applyBorder="1" applyAlignment="1">
      <alignment horizontal="center"/>
    </xf>
    <xf numFmtId="0" fontId="54" fillId="3" borderId="0" xfId="19" applyFill="1" applyBorder="1" applyAlignment="1">
      <alignment horizontal="center"/>
    </xf>
    <xf numFmtId="1" fontId="4" fillId="3" borderId="0" xfId="19" applyNumberFormat="1" applyFont="1" applyFill="1" applyAlignment="1">
      <alignment horizontal="right"/>
    </xf>
    <xf numFmtId="0" fontId="19" fillId="3" borderId="0" xfId="19" applyFont="1" applyFill="1"/>
    <xf numFmtId="0" fontId="19" fillId="3" borderId="0" xfId="19" applyFont="1" applyFill="1" applyBorder="1"/>
    <xf numFmtId="1" fontId="4" fillId="3" borderId="1" xfId="19" applyNumberFormat="1" applyFont="1" applyFill="1" applyBorder="1" applyAlignment="1">
      <alignment horizontal="right"/>
    </xf>
    <xf numFmtId="1" fontId="4" fillId="3" borderId="1" xfId="19" applyNumberFormat="1" applyFont="1" applyFill="1" applyBorder="1" applyAlignment="1">
      <alignment horizontal="center"/>
    </xf>
    <xf numFmtId="0" fontId="19" fillId="3" borderId="1" xfId="19" applyFont="1" applyFill="1" applyBorder="1"/>
    <xf numFmtId="0" fontId="7" fillId="2" borderId="0" xfId="19" applyFont="1" applyFill="1" applyBorder="1"/>
    <xf numFmtId="0" fontId="7" fillId="3" borderId="0" xfId="19" applyFont="1" applyFill="1" applyBorder="1"/>
    <xf numFmtId="0" fontId="4" fillId="3" borderId="0" xfId="19" applyFont="1" applyFill="1" applyAlignment="1">
      <alignment horizontal="left"/>
    </xf>
    <xf numFmtId="3" fontId="4" fillId="3" borderId="0" xfId="19" applyNumberFormat="1" applyFont="1" applyFill="1" applyBorder="1" applyAlignment="1">
      <alignment horizontal="right"/>
    </xf>
    <xf numFmtId="167" fontId="4" fillId="3" borderId="0" xfId="19" applyNumberFormat="1" applyFont="1" applyFill="1" applyBorder="1" applyAlignment="1">
      <alignment horizontal="right"/>
    </xf>
    <xf numFmtId="166" fontId="4" fillId="3" borderId="0" xfId="19" applyNumberFormat="1" applyFont="1" applyFill="1" applyAlignment="1"/>
    <xf numFmtId="0" fontId="7" fillId="2" borderId="0" xfId="19" applyFont="1" applyFill="1" applyAlignment="1"/>
    <xf numFmtId="0" fontId="7" fillId="2" borderId="0" xfId="19" applyFont="1" applyFill="1" applyBorder="1" applyAlignment="1"/>
    <xf numFmtId="0" fontId="87" fillId="3" borderId="0" xfId="19" applyFont="1" applyFill="1" applyBorder="1" applyAlignment="1"/>
    <xf numFmtId="0" fontId="16" fillId="3" borderId="0" xfId="19" applyFont="1" applyFill="1" applyBorder="1" applyAlignment="1"/>
    <xf numFmtId="0" fontId="16" fillId="2" borderId="0" xfId="19" applyFont="1" applyFill="1" applyBorder="1" applyAlignment="1"/>
    <xf numFmtId="3" fontId="44" fillId="3" borderId="0" xfId="19" applyNumberFormat="1" applyFont="1" applyFill="1" applyAlignment="1">
      <alignment horizontal="right"/>
    </xf>
    <xf numFmtId="166" fontId="4" fillId="3" borderId="0" xfId="19" applyNumberFormat="1" applyFont="1" applyFill="1" applyAlignment="1">
      <alignment horizontal="right"/>
    </xf>
    <xf numFmtId="3" fontId="7" fillId="2" borderId="0" xfId="19" applyNumberFormat="1" applyFont="1" applyFill="1" applyBorder="1" applyAlignment="1">
      <alignment horizontal="right"/>
    </xf>
    <xf numFmtId="0" fontId="19" fillId="3" borderId="0" xfId="19" applyFont="1" applyFill="1" applyAlignment="1">
      <alignment horizontal="left"/>
    </xf>
    <xf numFmtId="3" fontId="30" fillId="3" borderId="0" xfId="19" applyNumberFormat="1" applyFont="1" applyFill="1" applyAlignment="1"/>
    <xf numFmtId="167" fontId="19" fillId="3" borderId="0" xfId="19" applyNumberFormat="1" applyFont="1" applyFill="1" applyBorder="1" applyAlignment="1">
      <alignment horizontal="right"/>
    </xf>
    <xf numFmtId="166" fontId="19" fillId="3" borderId="0" xfId="19" applyNumberFormat="1" applyFont="1" applyFill="1" applyAlignment="1">
      <alignment horizontal="right"/>
    </xf>
    <xf numFmtId="3" fontId="30" fillId="3" borderId="0" xfId="19" applyNumberFormat="1" applyFont="1" applyFill="1" applyAlignment="1">
      <alignment horizontal="right"/>
    </xf>
    <xf numFmtId="167" fontId="30" fillId="3" borderId="0" xfId="19" applyNumberFormat="1" applyFont="1" applyFill="1" applyAlignment="1">
      <alignment horizontal="right"/>
    </xf>
    <xf numFmtId="3" fontId="94" fillId="3" borderId="0" xfId="19" applyNumberFormat="1" applyFont="1" applyFill="1" applyAlignment="1">
      <alignment horizontal="right"/>
    </xf>
    <xf numFmtId="3" fontId="44" fillId="3" borderId="0" xfId="19" applyNumberFormat="1" applyFont="1" applyFill="1" applyAlignment="1"/>
    <xf numFmtId="3" fontId="95" fillId="3" borderId="0" xfId="19" applyNumberFormat="1" applyFont="1" applyFill="1" applyAlignment="1"/>
    <xf numFmtId="0" fontId="6" fillId="2" borderId="0" xfId="19" applyFont="1" applyFill="1" applyAlignment="1"/>
    <xf numFmtId="0" fontId="6" fillId="2" borderId="0" xfId="19" applyFont="1" applyFill="1" applyBorder="1" applyAlignment="1"/>
    <xf numFmtId="3" fontId="96" fillId="3" borderId="0" xfId="19" applyNumberFormat="1" applyFont="1" applyFill="1" applyBorder="1" applyAlignment="1">
      <alignment horizontal="right"/>
    </xf>
    <xf numFmtId="0" fontId="19" fillId="3" borderId="0" xfId="19" applyFont="1" applyFill="1" applyAlignment="1"/>
    <xf numFmtId="0" fontId="4" fillId="3" borderId="0" xfId="19" applyFont="1" applyFill="1" applyBorder="1" applyAlignment="1">
      <alignment horizontal="left"/>
    </xf>
    <xf numFmtId="0" fontId="21" fillId="3" borderId="0" xfId="19" applyFont="1" applyFill="1" applyAlignment="1"/>
    <xf numFmtId="3" fontId="19" fillId="3" borderId="0" xfId="19" applyNumberFormat="1" applyFont="1" applyFill="1" applyBorder="1" applyAlignment="1">
      <alignment horizontal="right"/>
    </xf>
    <xf numFmtId="3" fontId="30" fillId="3" borderId="0" xfId="19" applyNumberFormat="1" applyFont="1" applyFill="1" applyBorder="1" applyAlignment="1">
      <alignment horizontal="right"/>
    </xf>
    <xf numFmtId="3" fontId="94" fillId="3" borderId="0" xfId="19" applyNumberFormat="1" applyFont="1" applyFill="1" applyBorder="1" applyAlignment="1">
      <alignment horizontal="right"/>
    </xf>
    <xf numFmtId="167" fontId="19" fillId="3" borderId="0" xfId="19" applyNumberFormat="1" applyFont="1" applyFill="1" applyAlignment="1">
      <alignment horizontal="right"/>
    </xf>
    <xf numFmtId="167" fontId="95" fillId="3" borderId="0" xfId="19" applyNumberFormat="1" applyFont="1" applyFill="1" applyAlignment="1">
      <alignment horizontal="right"/>
    </xf>
    <xf numFmtId="1" fontId="21" fillId="3" borderId="0" xfId="19" applyNumberFormat="1" applyFont="1" applyFill="1" applyAlignment="1"/>
    <xf numFmtId="1" fontId="19" fillId="3" borderId="0" xfId="19" applyNumberFormat="1" applyFont="1" applyFill="1" applyAlignment="1"/>
    <xf numFmtId="167" fontId="19" fillId="3" borderId="0" xfId="19" applyNumberFormat="1" applyFont="1" applyFill="1" applyAlignment="1"/>
    <xf numFmtId="167" fontId="95" fillId="3" borderId="0" xfId="19" applyNumberFormat="1" applyFont="1" applyFill="1" applyAlignment="1"/>
    <xf numFmtId="167" fontId="94" fillId="3" borderId="0" xfId="19" applyNumberFormat="1" applyFont="1" applyFill="1" applyAlignment="1"/>
    <xf numFmtId="3" fontId="19" fillId="3" borderId="0" xfId="19" applyNumberFormat="1" applyFont="1" applyFill="1" applyAlignment="1"/>
    <xf numFmtId="167" fontId="19" fillId="3" borderId="0" xfId="19" applyNumberFormat="1" applyFont="1" applyFill="1" applyBorder="1" applyAlignment="1"/>
    <xf numFmtId="0" fontId="19" fillId="3" borderId="1" xfId="19" applyFont="1" applyFill="1" applyBorder="1" applyAlignment="1">
      <alignment horizontal="left"/>
    </xf>
    <xf numFmtId="166" fontId="19" fillId="3" borderId="1" xfId="19" applyNumberFormat="1" applyFont="1" applyFill="1" applyBorder="1" applyAlignment="1"/>
    <xf numFmtId="167" fontId="19" fillId="3" borderId="1" xfId="19" applyNumberFormat="1" applyFont="1" applyFill="1" applyBorder="1" applyAlignment="1"/>
    <xf numFmtId="0" fontId="19" fillId="3" borderId="1" xfId="19" applyFont="1" applyFill="1" applyBorder="1" applyAlignment="1"/>
    <xf numFmtId="167" fontId="7" fillId="2" borderId="0" xfId="19" applyNumberFormat="1" applyFont="1" applyFill="1"/>
    <xf numFmtId="0" fontId="6" fillId="2" borderId="0" xfId="19" applyFont="1" applyFill="1" applyBorder="1"/>
    <xf numFmtId="3" fontId="102" fillId="4" borderId="0" xfId="19" applyNumberFormat="1" applyFont="1" applyFill="1" applyBorder="1" applyAlignment="1">
      <alignment horizontal="right" wrapText="1"/>
    </xf>
    <xf numFmtId="3" fontId="102" fillId="0" borderId="0" xfId="19" applyNumberFormat="1" applyFont="1" applyBorder="1"/>
    <xf numFmtId="0" fontId="7" fillId="0" borderId="0" xfId="19" applyFont="1"/>
    <xf numFmtId="3" fontId="7" fillId="2" borderId="0" xfId="19" applyNumberFormat="1" applyFont="1" applyFill="1" applyBorder="1"/>
    <xf numFmtId="0" fontId="7" fillId="2" borderId="6" xfId="19" applyFont="1" applyFill="1" applyBorder="1" applyAlignment="1">
      <alignment horizontal="center"/>
    </xf>
    <xf numFmtId="0" fontId="7" fillId="2" borderId="0" xfId="19" quotePrefix="1" applyFont="1" applyFill="1" applyBorder="1" applyAlignment="1">
      <alignment horizontal="center"/>
    </xf>
    <xf numFmtId="3" fontId="7" fillId="2" borderId="0" xfId="19" applyNumberFormat="1" applyFont="1" applyFill="1"/>
    <xf numFmtId="0" fontId="4" fillId="3" borderId="0" xfId="32" applyFont="1" applyFill="1" applyAlignment="1">
      <alignment horizontal="left"/>
    </xf>
    <xf numFmtId="0" fontId="19" fillId="3" borderId="0" xfId="32" applyFont="1" applyFill="1" applyBorder="1"/>
    <xf numFmtId="0" fontId="19" fillId="3" borderId="0" xfId="32" applyFont="1" applyFill="1"/>
    <xf numFmtId="0" fontId="4" fillId="3" borderId="1" xfId="24" applyNumberFormat="1" applyFont="1" applyFill="1" applyBorder="1" applyAlignment="1" applyProtection="1">
      <alignment horizontal="left" vertical="center"/>
    </xf>
    <xf numFmtId="0" fontId="19" fillId="3" borderId="1" xfId="32" applyFont="1" applyFill="1" applyBorder="1"/>
    <xf numFmtId="0" fontId="4" fillId="3" borderId="1" xfId="32" applyFont="1" applyFill="1" applyBorder="1" applyAlignment="1">
      <alignment horizontal="left"/>
    </xf>
    <xf numFmtId="0" fontId="8" fillId="3" borderId="1" xfId="32" applyFont="1" applyFill="1" applyBorder="1" applyAlignment="1">
      <alignment horizontal="right"/>
    </xf>
    <xf numFmtId="0" fontId="8" fillId="3" borderId="1" xfId="32" applyFont="1" applyFill="1" applyBorder="1"/>
    <xf numFmtId="0" fontId="9" fillId="3" borderId="1" xfId="32" applyFont="1" applyFill="1" applyBorder="1"/>
    <xf numFmtId="0" fontId="8" fillId="3" borderId="0" xfId="32" applyFont="1" applyFill="1" applyBorder="1" applyAlignment="1">
      <alignment vertical="center"/>
    </xf>
    <xf numFmtId="3" fontId="9" fillId="3" borderId="0" xfId="32" applyNumberFormat="1" applyFont="1" applyFill="1" applyAlignment="1">
      <alignment vertical="center"/>
    </xf>
    <xf numFmtId="3" fontId="9" fillId="3" borderId="0" xfId="32" applyNumberFormat="1" applyFont="1" applyFill="1" applyBorder="1" applyAlignment="1">
      <alignment vertical="center"/>
    </xf>
    <xf numFmtId="168" fontId="8" fillId="3" borderId="0" xfId="24" applyNumberFormat="1" applyFont="1" applyFill="1" applyBorder="1" applyAlignment="1" applyProtection="1">
      <alignment horizontal="left" vertical="center"/>
    </xf>
    <xf numFmtId="3" fontId="19" fillId="3" borderId="0" xfId="32" applyNumberFormat="1" applyFont="1" applyFill="1" applyBorder="1"/>
    <xf numFmtId="3" fontId="4" fillId="3" borderId="0" xfId="32" applyNumberFormat="1" applyFont="1" applyFill="1" applyBorder="1"/>
    <xf numFmtId="0" fontId="8" fillId="3" borderId="1" xfId="32" applyFont="1" applyFill="1" applyBorder="1" applyAlignment="1">
      <alignment vertical="center"/>
    </xf>
    <xf numFmtId="3" fontId="8" fillId="3" borderId="1" xfId="32" applyNumberFormat="1" applyFont="1" applyFill="1" applyBorder="1" applyAlignment="1">
      <alignment vertical="center"/>
    </xf>
    <xf numFmtId="0" fontId="4" fillId="3" borderId="0" xfId="32" applyFont="1" applyFill="1" applyBorder="1"/>
    <xf numFmtId="0" fontId="4" fillId="3" borderId="0" xfId="32" applyFont="1" applyFill="1"/>
    <xf numFmtId="0" fontId="16" fillId="3" borderId="0" xfId="24" applyNumberFormat="1" applyFont="1" applyFill="1" applyBorder="1" applyAlignment="1" applyProtection="1">
      <alignment horizontal="left" vertical="center"/>
    </xf>
    <xf numFmtId="0" fontId="16" fillId="3" borderId="0" xfId="32" applyFont="1" applyFill="1" applyBorder="1"/>
    <xf numFmtId="1" fontId="42" fillId="3" borderId="0" xfId="24" applyNumberFormat="1" applyFont="1" applyFill="1" applyBorder="1" applyAlignment="1" applyProtection="1">
      <alignment horizontal="left"/>
    </xf>
    <xf numFmtId="0" fontId="4" fillId="3" borderId="0" xfId="32" applyFont="1" applyFill="1" applyBorder="1" applyAlignment="1">
      <alignment horizontal="center"/>
    </xf>
    <xf numFmtId="168" fontId="5" fillId="3" borderId="0" xfId="24" applyNumberFormat="1" applyFont="1" applyFill="1" applyBorder="1" applyAlignment="1" applyProtection="1">
      <alignment horizontal="left"/>
    </xf>
    <xf numFmtId="0" fontId="4" fillId="0" borderId="0" xfId="7" applyFont="1" applyFill="1"/>
    <xf numFmtId="2" fontId="4" fillId="3" borderId="0" xfId="7" applyNumberFormat="1" applyFont="1" applyFill="1" applyBorder="1" applyAlignment="1">
      <alignment horizontal="left"/>
    </xf>
    <xf numFmtId="3" fontId="19" fillId="3" borderId="0" xfId="7" applyNumberFormat="1" applyFont="1" applyFill="1" applyBorder="1" applyAlignment="1">
      <alignment horizontal="right"/>
    </xf>
    <xf numFmtId="166" fontId="19" fillId="3" borderId="0" xfId="7" applyNumberFormat="1" applyFont="1" applyFill="1" applyBorder="1"/>
    <xf numFmtId="167" fontId="36" fillId="3" borderId="0" xfId="7" applyNumberFormat="1" applyFont="1" applyFill="1"/>
    <xf numFmtId="2" fontId="16" fillId="0" borderId="1" xfId="7" applyNumberFormat="1" applyFont="1" applyFill="1" applyBorder="1" applyAlignment="1">
      <alignment horizontal="right"/>
    </xf>
    <xf numFmtId="1" fontId="16" fillId="0" borderId="0" xfId="7" applyNumberFormat="1" applyFont="1" applyFill="1" applyAlignment="1">
      <alignment horizontal="center"/>
    </xf>
    <xf numFmtId="167" fontId="5" fillId="0" borderId="0" xfId="7" applyNumberFormat="1" applyFont="1" applyFill="1"/>
    <xf numFmtId="1" fontId="16" fillId="0" borderId="1" xfId="7" applyNumberFormat="1" applyFont="1" applyFill="1" applyBorder="1" applyAlignment="1">
      <alignment horizontal="center"/>
    </xf>
    <xf numFmtId="167" fontId="5" fillId="0" borderId="1" xfId="7" applyNumberFormat="1" applyFont="1" applyFill="1" applyBorder="1"/>
    <xf numFmtId="2" fontId="5" fillId="0" borderId="0" xfId="7" applyNumberFormat="1" applyFont="1" applyFill="1"/>
    <xf numFmtId="2" fontId="16" fillId="0" borderId="0" xfId="7" applyNumberFormat="1" applyFont="1" applyFill="1" applyAlignment="1"/>
    <xf numFmtId="0" fontId="5" fillId="0" borderId="0" xfId="7" applyFont="1" applyAlignment="1"/>
    <xf numFmtId="3" fontId="4" fillId="0" borderId="7" xfId="16" applyFont="1" applyBorder="1"/>
    <xf numFmtId="3" fontId="5" fillId="0" borderId="0" xfId="16" applyNumberFormat="1" applyFont="1"/>
    <xf numFmtId="0" fontId="9" fillId="0" borderId="0" xfId="16" applyNumberFormat="1" applyFont="1" applyAlignment="1" applyProtection="1">
      <alignment horizontal="right"/>
    </xf>
    <xf numFmtId="166" fontId="10" fillId="3" borderId="0" xfId="23" applyNumberFormat="1" applyFont="1" applyFill="1" applyAlignment="1">
      <alignment horizontal="left"/>
    </xf>
    <xf numFmtId="166" fontId="4" fillId="3" borderId="0" xfId="23" applyNumberFormat="1" applyFont="1" applyFill="1" applyAlignment="1">
      <alignment horizontal="center"/>
    </xf>
    <xf numFmtId="0" fontId="4" fillId="3" borderId="0" xfId="23" applyFont="1" applyFill="1"/>
    <xf numFmtId="0" fontId="4" fillId="3" borderId="0" xfId="23" applyFont="1" applyFill="1" applyAlignment="1">
      <alignment horizontal="right"/>
    </xf>
    <xf numFmtId="0" fontId="81" fillId="3" borderId="0" xfId="32" applyFont="1" applyFill="1"/>
    <xf numFmtId="0" fontId="10" fillId="3" borderId="1" xfId="23" applyFont="1" applyFill="1" applyBorder="1"/>
    <xf numFmtId="166" fontId="19" fillId="3" borderId="1" xfId="23" applyNumberFormat="1" applyFont="1" applyFill="1" applyBorder="1" applyAlignment="1">
      <alignment horizontal="right"/>
    </xf>
    <xf numFmtId="0" fontId="4" fillId="3" borderId="1" xfId="23" applyFont="1" applyFill="1" applyBorder="1"/>
    <xf numFmtId="0" fontId="4" fillId="3" borderId="1" xfId="23" applyFont="1" applyFill="1" applyBorder="1" applyAlignment="1">
      <alignment horizontal="right"/>
    </xf>
    <xf numFmtId="166" fontId="4" fillId="3" borderId="0" xfId="23" applyNumberFormat="1" applyFont="1" applyFill="1" applyAlignment="1">
      <alignment horizontal="right"/>
    </xf>
    <xf numFmtId="166" fontId="4" fillId="3" borderId="1" xfId="23" applyNumberFormat="1" applyFont="1" applyFill="1" applyBorder="1" applyAlignment="1">
      <alignment horizontal="right"/>
    </xf>
    <xf numFmtId="0" fontId="19" fillId="3" borderId="0" xfId="23" applyFont="1" applyFill="1"/>
    <xf numFmtId="166" fontId="19" fillId="3" borderId="0" xfId="23" applyNumberFormat="1" applyFont="1" applyFill="1" applyAlignment="1">
      <alignment horizontal="right"/>
    </xf>
    <xf numFmtId="3" fontId="19" fillId="3" borderId="0" xfId="23" applyNumberFormat="1" applyFont="1" applyFill="1" applyBorder="1" applyAlignment="1">
      <alignment horizontal="right"/>
    </xf>
    <xf numFmtId="166" fontId="19" fillId="3" borderId="0" xfId="23" applyNumberFormat="1" applyFont="1" applyFill="1" applyBorder="1" applyAlignment="1">
      <alignment horizontal="right"/>
    </xf>
    <xf numFmtId="0" fontId="81" fillId="3" borderId="0" xfId="32" applyFont="1" applyFill="1" applyBorder="1"/>
    <xf numFmtId="0" fontId="19" fillId="3" borderId="0" xfId="32" applyFont="1" applyFill="1" applyAlignment="1"/>
    <xf numFmtId="0" fontId="82" fillId="3" borderId="0" xfId="32" applyNumberFormat="1" applyFont="1" applyFill="1" applyBorder="1"/>
    <xf numFmtId="0" fontId="16" fillId="3" borderId="0" xfId="32" applyFont="1" applyFill="1"/>
    <xf numFmtId="3" fontId="81" fillId="3" borderId="0" xfId="32" applyNumberFormat="1" applyFont="1" applyFill="1" applyBorder="1" applyAlignment="1">
      <alignment horizontal="right"/>
    </xf>
    <xf numFmtId="3" fontId="16" fillId="3" borderId="0" xfId="32" applyNumberFormat="1" applyFont="1" applyFill="1" applyBorder="1" applyAlignment="1">
      <alignment horizontal="right"/>
    </xf>
    <xf numFmtId="3" fontId="16" fillId="3" borderId="0" xfId="32" applyNumberFormat="1" applyFont="1" applyFill="1" applyBorder="1"/>
    <xf numFmtId="0" fontId="19" fillId="3" borderId="0" xfId="23" applyFont="1" applyFill="1" applyBorder="1"/>
    <xf numFmtId="3" fontId="30" fillId="3" borderId="0" xfId="23" applyNumberFormat="1" applyFont="1" applyFill="1" applyBorder="1" applyAlignment="1">
      <alignment horizontal="right"/>
    </xf>
    <xf numFmtId="3" fontId="81" fillId="3" borderId="0" xfId="32" applyNumberFormat="1" applyFont="1" applyFill="1" applyBorder="1"/>
    <xf numFmtId="3" fontId="82" fillId="3" borderId="0" xfId="32" applyNumberFormat="1" applyFont="1" applyFill="1" applyBorder="1" applyAlignment="1">
      <alignment horizontal="right"/>
    </xf>
    <xf numFmtId="3" fontId="83" fillId="3" borderId="0" xfId="32" applyNumberFormat="1" applyFont="1" applyFill="1" applyBorder="1" applyAlignment="1">
      <alignment horizontal="center"/>
    </xf>
    <xf numFmtId="3" fontId="29" fillId="3" borderId="0" xfId="32" applyNumberFormat="1" applyFont="1" applyFill="1" applyBorder="1" applyAlignment="1">
      <alignment horizontal="center"/>
    </xf>
    <xf numFmtId="0" fontId="29" fillId="3" borderId="0" xfId="32" applyFont="1" applyFill="1"/>
    <xf numFmtId="0" fontId="30" fillId="3" borderId="0" xfId="32" applyFont="1" applyFill="1" applyAlignment="1">
      <alignment horizontal="right"/>
    </xf>
    <xf numFmtId="3" fontId="19" fillId="3" borderId="0" xfId="23" applyNumberFormat="1" applyFont="1" applyFill="1" applyBorder="1"/>
    <xf numFmtId="3" fontId="81" fillId="3" borderId="0" xfId="23" applyNumberFormat="1" applyFont="1" applyFill="1" applyBorder="1" applyAlignment="1">
      <alignment horizontal="right"/>
    </xf>
    <xf numFmtId="3" fontId="19" fillId="3" borderId="1" xfId="33" applyNumberFormat="1" applyFont="1" applyFill="1" applyBorder="1"/>
    <xf numFmtId="0" fontId="19" fillId="3" borderId="0" xfId="23" applyFont="1" applyFill="1" applyAlignment="1">
      <alignment horizontal="left"/>
    </xf>
    <xf numFmtId="0" fontId="19" fillId="3" borderId="7" xfId="32" applyFont="1" applyFill="1" applyBorder="1" applyAlignment="1">
      <alignment horizontal="right"/>
    </xf>
    <xf numFmtId="3" fontId="81" fillId="3" borderId="0" xfId="32" applyNumberFormat="1" applyFont="1" applyFill="1"/>
    <xf numFmtId="3" fontId="85" fillId="3" borderId="0" xfId="33" applyNumberFormat="1" applyFont="1" applyFill="1" applyBorder="1"/>
    <xf numFmtId="3" fontId="86" fillId="3" borderId="0" xfId="33" applyNumberFormat="1" applyFont="1" applyFill="1" applyBorder="1"/>
    <xf numFmtId="3" fontId="86" fillId="3" borderId="0" xfId="23" applyNumberFormat="1" applyFont="1" applyFill="1" applyBorder="1"/>
    <xf numFmtId="3" fontId="86" fillId="3" borderId="0" xfId="23" applyNumberFormat="1" applyFont="1" applyFill="1" applyBorder="1" applyAlignment="1">
      <alignment horizontal="right"/>
    </xf>
    <xf numFmtId="3" fontId="86" fillId="3" borderId="0" xfId="32" applyNumberFormat="1" applyFont="1" applyFill="1" applyBorder="1" applyAlignment="1">
      <alignment horizontal="right"/>
    </xf>
    <xf numFmtId="0" fontId="95" fillId="3" borderId="0" xfId="32" applyFont="1" applyFill="1" applyBorder="1" applyAlignment="1">
      <alignment horizontal="right"/>
    </xf>
    <xf numFmtId="3" fontId="103" fillId="3" borderId="0" xfId="22" applyNumberFormat="1" applyFont="1" applyFill="1" applyBorder="1" applyAlignment="1" applyProtection="1">
      <alignment horizontal="right"/>
    </xf>
    <xf numFmtId="3" fontId="61" fillId="3" borderId="0" xfId="33" applyNumberFormat="1" applyFont="1" applyFill="1" applyBorder="1"/>
    <xf numFmtId="3" fontId="61" fillId="3" borderId="0" xfId="22" applyNumberFormat="1" applyFont="1" applyFill="1" applyBorder="1" applyAlignment="1" applyProtection="1">
      <alignment horizontal="right"/>
    </xf>
    <xf numFmtId="169" fontId="104" fillId="3" borderId="0" xfId="21" applyFont="1" applyFill="1" applyBorder="1"/>
    <xf numFmtId="3" fontId="105" fillId="3" borderId="0" xfId="33" applyNumberFormat="1" applyFont="1" applyFill="1" applyBorder="1"/>
    <xf numFmtId="3" fontId="106" fillId="3" borderId="0" xfId="32" applyNumberFormat="1" applyFont="1" applyFill="1" applyBorder="1"/>
    <xf numFmtId="169" fontId="16" fillId="3" borderId="0" xfId="21" applyFont="1" applyFill="1" applyBorder="1"/>
    <xf numFmtId="0" fontId="88" fillId="3" borderId="0" xfId="7" applyFont="1" applyFill="1"/>
    <xf numFmtId="0" fontId="83" fillId="3" borderId="0" xfId="7" applyFont="1" applyFill="1"/>
    <xf numFmtId="0" fontId="89" fillId="3" borderId="0" xfId="7" applyFont="1" applyFill="1"/>
    <xf numFmtId="0" fontId="4" fillId="0" borderId="1" xfId="34" applyFont="1" applyFill="1" applyBorder="1"/>
    <xf numFmtId="0" fontId="4" fillId="0" borderId="1" xfId="34" applyFont="1" applyFill="1" applyBorder="1" applyAlignment="1">
      <alignment horizontal="right"/>
    </xf>
    <xf numFmtId="0" fontId="8" fillId="0" borderId="1" xfId="34" applyFont="1" applyFill="1" applyBorder="1" applyAlignment="1">
      <alignment horizontal="center"/>
    </xf>
    <xf numFmtId="0" fontId="8" fillId="0" borderId="1" xfId="34" applyFont="1" applyFill="1" applyBorder="1"/>
    <xf numFmtId="3" fontId="88" fillId="3" borderId="0" xfId="7" applyNumberFormat="1" applyFont="1" applyFill="1" applyBorder="1"/>
    <xf numFmtId="3" fontId="83" fillId="3" borderId="0" xfId="7" applyNumberFormat="1" applyFont="1" applyFill="1" applyBorder="1"/>
    <xf numFmtId="0" fontId="8" fillId="0" borderId="0" xfId="34" applyFont="1" applyFill="1" applyBorder="1"/>
    <xf numFmtId="3" fontId="79" fillId="3" borderId="0" xfId="34" applyNumberFormat="1" applyFont="1" applyFill="1" applyBorder="1"/>
    <xf numFmtId="3" fontId="9" fillId="0" borderId="0" xfId="34" applyNumberFormat="1" applyFont="1" applyFill="1" applyBorder="1"/>
    <xf numFmtId="3" fontId="8" fillId="0" borderId="0" xfId="34" applyNumberFormat="1" applyFont="1" applyFill="1" applyBorder="1"/>
    <xf numFmtId="3" fontId="107" fillId="5" borderId="0" xfId="35" applyNumberFormat="1" applyFont="1" applyFill="1" applyBorder="1" applyAlignment="1" applyProtection="1">
      <alignment horizontal="left" vertical="center"/>
    </xf>
    <xf numFmtId="3" fontId="107" fillId="5" borderId="0" xfId="35" applyNumberFormat="1" applyFont="1" applyFill="1" applyBorder="1" applyAlignment="1" applyProtection="1">
      <alignment horizontal="right" vertical="center"/>
    </xf>
    <xf numFmtId="3" fontId="108" fillId="5" borderId="0" xfId="35" applyNumberFormat="1" applyFont="1" applyFill="1" applyBorder="1" applyAlignment="1" applyProtection="1">
      <alignment horizontal="right" vertical="center"/>
    </xf>
    <xf numFmtId="0" fontId="9" fillId="0" borderId="0" xfId="34" applyFont="1" applyFill="1" applyBorder="1"/>
    <xf numFmtId="3" fontId="80" fillId="3" borderId="0" xfId="34" applyNumberFormat="1" applyFont="1" applyFill="1" applyBorder="1"/>
    <xf numFmtId="3" fontId="109" fillId="5" borderId="0" xfId="35" applyNumberFormat="1" applyFont="1" applyFill="1" applyBorder="1" applyAlignment="1" applyProtection="1">
      <alignment horizontal="right" vertical="center"/>
    </xf>
    <xf numFmtId="3" fontId="110" fillId="5" borderId="0" xfId="35" applyNumberFormat="1" applyFont="1" applyFill="1" applyBorder="1" applyAlignment="1" applyProtection="1">
      <alignment horizontal="right" vertical="center"/>
    </xf>
    <xf numFmtId="0" fontId="8" fillId="0" borderId="0" xfId="34" applyFont="1" applyFill="1" applyBorder="1" applyAlignment="1">
      <alignment horizontal="left"/>
    </xf>
    <xf numFmtId="0" fontId="9" fillId="3" borderId="0" xfId="34" applyFont="1" applyFill="1" applyBorder="1"/>
    <xf numFmtId="0" fontId="9" fillId="3" borderId="0" xfId="34" applyFont="1" applyFill="1" applyBorder="1" applyAlignment="1">
      <alignment horizontal="left"/>
    </xf>
    <xf numFmtId="0" fontId="9" fillId="0" borderId="0" xfId="34" applyFont="1" applyFill="1" applyBorder="1" applyAlignment="1">
      <alignment horizontal="left"/>
    </xf>
    <xf numFmtId="0" fontId="9" fillId="0" borderId="1" xfId="34" applyFont="1" applyFill="1" applyBorder="1"/>
    <xf numFmtId="3" fontId="80" fillId="3" borderId="1" xfId="34" applyNumberFormat="1" applyFont="1" applyFill="1" applyBorder="1"/>
    <xf numFmtId="3" fontId="9" fillId="0" borderId="1" xfId="34" applyNumberFormat="1" applyFont="1" applyFill="1" applyBorder="1"/>
    <xf numFmtId="1" fontId="9" fillId="0" borderId="0" xfId="7" applyNumberFormat="1" applyFont="1" applyFill="1" applyAlignment="1">
      <alignment horizontal="center"/>
    </xf>
    <xf numFmtId="4" fontId="80" fillId="0" borderId="0" xfId="7" applyNumberFormat="1" applyFont="1" applyFill="1" applyBorder="1"/>
    <xf numFmtId="3" fontId="80" fillId="0" borderId="0" xfId="7" applyNumberFormat="1" applyFont="1" applyFill="1" applyBorder="1"/>
    <xf numFmtId="4" fontId="80" fillId="0" borderId="0" xfId="7" applyNumberFormat="1" applyFont="1" applyFill="1"/>
    <xf numFmtId="4" fontId="79" fillId="0" borderId="0" xfId="7" applyNumberFormat="1" applyFont="1" applyFill="1"/>
    <xf numFmtId="4" fontId="19" fillId="0" borderId="0" xfId="7" applyNumberFormat="1" applyFont="1" applyFill="1" applyBorder="1"/>
    <xf numFmtId="4" fontId="19" fillId="0" borderId="0" xfId="7" applyNumberFormat="1" applyFont="1" applyFill="1"/>
    <xf numFmtId="171" fontId="62" fillId="0" borderId="0" xfId="39" applyNumberFormat="1" applyFont="1" applyFill="1" applyBorder="1"/>
    <xf numFmtId="3" fontId="5" fillId="0" borderId="0" xfId="7" applyNumberFormat="1" applyFont="1" applyFill="1" applyBorder="1"/>
    <xf numFmtId="166" fontId="8" fillId="0" borderId="0" xfId="7" applyNumberFormat="1" applyFont="1" applyBorder="1"/>
    <xf numFmtId="0" fontId="19" fillId="0" borderId="0" xfId="7" applyFont="1" applyBorder="1" applyAlignment="1">
      <alignment horizontal="right"/>
    </xf>
    <xf numFmtId="166" fontId="19" fillId="0" borderId="7" xfId="0" applyNumberFormat="1" applyFont="1" applyBorder="1"/>
    <xf numFmtId="1" fontId="19" fillId="0" borderId="7" xfId="0" applyNumberFormat="1" applyFont="1" applyBorder="1"/>
    <xf numFmtId="167" fontId="76" fillId="0" borderId="10" xfId="7" applyNumberFormat="1" applyFont="1" applyBorder="1" applyAlignment="1">
      <alignment horizontal="center"/>
    </xf>
    <xf numFmtId="0" fontId="76" fillId="0" borderId="10" xfId="7" applyFont="1" applyBorder="1" applyAlignment="1">
      <alignment horizontal="center"/>
    </xf>
    <xf numFmtId="0" fontId="77" fillId="0" borderId="0" xfId="7" applyFont="1" applyAlignment="1">
      <alignment horizontal="left"/>
    </xf>
    <xf numFmtId="0" fontId="77" fillId="0" borderId="0" xfId="7" applyFont="1" applyBorder="1" applyAlignment="1">
      <alignment horizontal="left"/>
    </xf>
    <xf numFmtId="0" fontId="71" fillId="0" borderId="1" xfId="7" applyFont="1" applyBorder="1"/>
    <xf numFmtId="0" fontId="77" fillId="0" borderId="1" xfId="7" applyFont="1" applyBorder="1" applyAlignment="1">
      <alignment horizontal="left"/>
    </xf>
    <xf numFmtId="3" fontId="77" fillId="0" borderId="1" xfId="7" applyNumberFormat="1" applyFont="1" applyBorder="1"/>
    <xf numFmtId="167" fontId="77" fillId="0" borderId="1" xfId="7" applyNumberFormat="1" applyFont="1" applyBorder="1"/>
    <xf numFmtId="0" fontId="4" fillId="0" borderId="1" xfId="13" applyFont="1" applyFill="1" applyBorder="1" applyAlignment="1"/>
    <xf numFmtId="0" fontId="19" fillId="3" borderId="0" xfId="0" applyFont="1" applyFill="1" applyBorder="1" applyAlignment="1">
      <alignment horizontal="left"/>
    </xf>
    <xf numFmtId="0" fontId="19" fillId="3" borderId="0" xfId="7" applyFont="1" applyFill="1" applyBorder="1" applyAlignment="1">
      <alignment horizontal="right"/>
    </xf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/>
    <xf numFmtId="1" fontId="9" fillId="3" borderId="0" xfId="0" applyNumberFormat="1" applyFont="1" applyFill="1" applyBorder="1"/>
    <xf numFmtId="0" fontId="9" fillId="3" borderId="0" xfId="7" applyFont="1" applyFill="1" applyBorder="1" applyAlignment="1">
      <alignment horizontal="right"/>
    </xf>
    <xf numFmtId="166" fontId="4" fillId="0" borderId="0" xfId="15" applyNumberFormat="1" applyFont="1" applyFill="1" applyBorder="1" applyAlignment="1">
      <alignment horizontal="right"/>
    </xf>
    <xf numFmtId="0" fontId="19" fillId="0" borderId="0" xfId="7" applyFont="1" applyFill="1" applyBorder="1" applyAlignment="1">
      <alignment horizontal="center"/>
    </xf>
    <xf numFmtId="3" fontId="4" fillId="0" borderId="0" xfId="7" applyNumberFormat="1" applyFont="1" applyFill="1"/>
    <xf numFmtId="0" fontId="34" fillId="0" borderId="0" xfId="7" applyFont="1" applyFill="1" applyAlignment="1">
      <alignment horizontal="center"/>
    </xf>
    <xf numFmtId="3" fontId="50" fillId="0" borderId="0" xfId="7" applyNumberFormat="1" applyFont="1" applyBorder="1" applyAlignment="1">
      <alignment horizontal="right"/>
    </xf>
    <xf numFmtId="167" fontId="50" fillId="0" borderId="0" xfId="7" applyNumberFormat="1" applyFont="1" applyBorder="1"/>
    <xf numFmtId="167" fontId="50" fillId="0" borderId="0" xfId="7" applyNumberFormat="1" applyFont="1" applyBorder="1" applyAlignment="1">
      <alignment horizontal="right"/>
    </xf>
    <xf numFmtId="167" fontId="4" fillId="0" borderId="0" xfId="7" applyNumberFormat="1" applyFont="1" applyFill="1" applyAlignment="1"/>
    <xf numFmtId="167" fontId="19" fillId="0" borderId="0" xfId="7" applyNumberFormat="1" applyFont="1" applyFill="1"/>
    <xf numFmtId="1" fontId="4" fillId="0" borderId="0" xfId="7" applyNumberFormat="1" applyFont="1" applyFill="1" applyAlignment="1">
      <alignment horizontal="right"/>
    </xf>
    <xf numFmtId="167" fontId="4" fillId="0" borderId="0" xfId="7" applyNumberFormat="1" applyFont="1" applyFill="1"/>
    <xf numFmtId="167" fontId="4" fillId="0" borderId="1" xfId="7" applyNumberFormat="1" applyFont="1" applyFill="1" applyBorder="1"/>
    <xf numFmtId="2" fontId="4" fillId="0" borderId="7" xfId="7" applyNumberFormat="1" applyFont="1" applyFill="1" applyBorder="1" applyAlignment="1">
      <alignment horizontal="left"/>
    </xf>
    <xf numFmtId="3" fontId="4" fillId="0" borderId="0" xfId="7" applyNumberFormat="1" applyFont="1" applyFill="1" applyAlignment="1">
      <alignment horizontal="right"/>
    </xf>
    <xf numFmtId="166" fontId="4" fillId="0" borderId="0" xfId="7" applyNumberFormat="1" applyFont="1" applyFill="1" applyAlignment="1">
      <alignment horizontal="right"/>
    </xf>
    <xf numFmtId="3" fontId="4" fillId="0" borderId="0" xfId="7" applyNumberFormat="1" applyFont="1" applyFill="1" applyAlignment="1">
      <alignment horizontal="fill"/>
    </xf>
    <xf numFmtId="2" fontId="4" fillId="0" borderId="0" xfId="7" applyNumberFormat="1" applyFont="1" applyFill="1" applyAlignment="1">
      <alignment horizontal="left"/>
    </xf>
    <xf numFmtId="166" fontId="4" fillId="0" borderId="0" xfId="7" applyNumberFormat="1" applyFont="1" applyFill="1"/>
    <xf numFmtId="166" fontId="19" fillId="0" borderId="0" xfId="7" applyNumberFormat="1" applyFont="1" applyFill="1" applyAlignment="1">
      <alignment horizontal="right"/>
    </xf>
    <xf numFmtId="166" fontId="19" fillId="0" borderId="0" xfId="7" applyNumberFormat="1" applyFont="1" applyFill="1"/>
    <xf numFmtId="2" fontId="19" fillId="0" borderId="0" xfId="7" applyNumberFormat="1" applyFont="1" applyFill="1" applyAlignment="1">
      <alignment horizontal="left"/>
    </xf>
    <xf numFmtId="2" fontId="4" fillId="0" borderId="0" xfId="7" applyNumberFormat="1" applyFont="1" applyFill="1" applyBorder="1" applyAlignment="1">
      <alignment horizontal="left"/>
    </xf>
    <xf numFmtId="166" fontId="4" fillId="0" borderId="0" xfId="7" applyNumberFormat="1" applyFont="1" applyFill="1" applyBorder="1"/>
    <xf numFmtId="2" fontId="4" fillId="0" borderId="1" xfId="7" applyNumberFormat="1" applyFont="1" applyFill="1" applyBorder="1" applyAlignment="1">
      <alignment horizontal="left"/>
    </xf>
    <xf numFmtId="166" fontId="4" fillId="0" borderId="1" xfId="7" applyNumberFormat="1" applyFont="1" applyFill="1" applyBorder="1" applyAlignment="1">
      <alignment horizontal="right"/>
    </xf>
    <xf numFmtId="166" fontId="19" fillId="0" borderId="1" xfId="7" applyNumberFormat="1" applyFont="1" applyFill="1" applyBorder="1"/>
    <xf numFmtId="167" fontId="19" fillId="0" borderId="0" xfId="7" applyNumberFormat="1" applyFont="1" applyFill="1" applyAlignment="1"/>
    <xf numFmtId="0" fontId="4" fillId="0" borderId="0" xfId="32" applyFont="1" applyFill="1" applyBorder="1" applyAlignment="1">
      <alignment horizontal="left"/>
    </xf>
    <xf numFmtId="0" fontId="19" fillId="0" borderId="0" xfId="32" applyFont="1" applyFill="1" applyBorder="1"/>
    <xf numFmtId="0" fontId="4" fillId="0" borderId="0" xfId="32" applyFont="1" applyFill="1" applyBorder="1" applyAlignment="1">
      <alignment horizontal="right"/>
    </xf>
    <xf numFmtId="0" fontId="4" fillId="0" borderId="1" xfId="32" applyFont="1" applyFill="1" applyBorder="1" applyAlignment="1">
      <alignment horizontal="left"/>
    </xf>
    <xf numFmtId="0" fontId="19" fillId="0" borderId="1" xfId="32" applyFont="1" applyFill="1" applyBorder="1"/>
    <xf numFmtId="0" fontId="4" fillId="0" borderId="1" xfId="32" applyFont="1" applyFill="1" applyBorder="1" applyAlignment="1">
      <alignment horizontal="right"/>
    </xf>
    <xf numFmtId="0" fontId="4" fillId="0" borderId="1" xfId="32" applyFont="1" applyFill="1" applyBorder="1" applyAlignment="1">
      <alignment vertical="center"/>
    </xf>
    <xf numFmtId="0" fontId="4" fillId="0" borderId="1" xfId="32" applyFont="1" applyFill="1" applyBorder="1" applyAlignment="1">
      <alignment horizontal="left" vertical="center"/>
    </xf>
    <xf numFmtId="0" fontId="4" fillId="0" borderId="0" xfId="32" quotePrefix="1" applyFont="1" applyFill="1" applyBorder="1" applyAlignment="1">
      <alignment horizontal="center" vertical="center"/>
    </xf>
    <xf numFmtId="0" fontId="19" fillId="0" borderId="0" xfId="32" applyFont="1" applyAlignment="1">
      <alignment vertical="center"/>
    </xf>
    <xf numFmtId="3" fontId="19" fillId="0" borderId="0" xfId="32" applyNumberFormat="1" applyFont="1" applyFill="1" applyBorder="1" applyAlignment="1">
      <alignment horizontal="right" vertical="center"/>
    </xf>
    <xf numFmtId="0" fontId="4" fillId="0" borderId="0" xfId="32" applyFont="1" applyFill="1" applyBorder="1" applyAlignment="1">
      <alignment horizontal="center" vertical="center"/>
    </xf>
    <xf numFmtId="3" fontId="19" fillId="0" borderId="0" xfId="32" applyNumberFormat="1" applyFont="1" applyFill="1" applyAlignment="1">
      <alignment horizontal="right" vertical="center"/>
    </xf>
    <xf numFmtId="0" fontId="4" fillId="0" borderId="0" xfId="32" applyFont="1" applyFill="1" applyAlignment="1">
      <alignment horizontal="center" vertical="center"/>
    </xf>
    <xf numFmtId="0" fontId="19" fillId="0" borderId="0" xfId="32" applyFont="1" applyFill="1" applyBorder="1" applyAlignment="1">
      <alignment horizontal="left"/>
    </xf>
    <xf numFmtId="3" fontId="4" fillId="0" borderId="0" xfId="32" applyNumberFormat="1" applyFont="1" applyFill="1" applyBorder="1" applyAlignment="1">
      <alignment horizontal="right"/>
    </xf>
    <xf numFmtId="0" fontId="19" fillId="0" borderId="0" xfId="32" applyFont="1" applyAlignment="1"/>
    <xf numFmtId="3" fontId="4" fillId="0" borderId="0" xfId="32" applyNumberFormat="1" applyFont="1" applyFill="1" applyAlignment="1">
      <alignment horizontal="right"/>
    </xf>
    <xf numFmtId="3" fontId="4" fillId="0" borderId="0" xfId="32" quotePrefix="1" applyNumberFormat="1" applyFont="1" applyFill="1" applyBorder="1" applyAlignment="1">
      <alignment horizontal="left"/>
    </xf>
    <xf numFmtId="0" fontId="19" fillId="0" borderId="1" xfId="32" applyFont="1" applyFill="1" applyBorder="1" applyAlignment="1">
      <alignment horizontal="left"/>
    </xf>
    <xf numFmtId="0" fontId="4" fillId="0" borderId="1" xfId="32" quotePrefix="1" applyFont="1" applyFill="1" applyBorder="1" applyAlignment="1">
      <alignment horizontal="left"/>
    </xf>
    <xf numFmtId="167" fontId="4" fillId="0" borderId="1" xfId="32" applyNumberFormat="1" applyFont="1" applyFill="1" applyBorder="1" applyAlignment="1">
      <alignment horizontal="center"/>
    </xf>
    <xf numFmtId="3" fontId="4" fillId="0" borderId="1" xfId="32" applyNumberFormat="1" applyFont="1" applyFill="1" applyBorder="1" applyAlignment="1">
      <alignment horizontal="left"/>
    </xf>
    <xf numFmtId="49" fontId="19" fillId="0" borderId="0" xfId="32" applyNumberFormat="1" applyFont="1" applyFill="1"/>
    <xf numFmtId="49" fontId="19" fillId="0" borderId="0" xfId="32" applyNumberFormat="1" applyFont="1" applyFill="1" applyAlignment="1">
      <alignment horizontal="right"/>
    </xf>
    <xf numFmtId="0" fontId="4" fillId="0" borderId="0" xfId="7" applyFont="1" applyFill="1" applyAlignment="1">
      <alignment horizontal="left"/>
    </xf>
    <xf numFmtId="0" fontId="19" fillId="0" borderId="1" xfId="7" applyFont="1" applyFill="1" applyBorder="1"/>
    <xf numFmtId="0" fontId="4" fillId="0" borderId="0" xfId="7" applyFont="1" applyFill="1" applyAlignment="1"/>
    <xf numFmtId="3" fontId="19" fillId="2" borderId="0" xfId="7" applyNumberFormat="1" applyFont="1" applyFill="1" applyAlignment="1"/>
    <xf numFmtId="3" fontId="19" fillId="0" borderId="0" xfId="7" applyNumberFormat="1" applyFont="1" applyFill="1" applyAlignment="1"/>
    <xf numFmtId="3" fontId="19" fillId="2" borderId="0" xfId="7" applyNumberFormat="1" applyFont="1" applyFill="1"/>
    <xf numFmtId="0" fontId="4" fillId="0" borderId="10" xfId="7" applyFont="1" applyFill="1" applyBorder="1" applyAlignment="1">
      <alignment horizontal="left"/>
    </xf>
    <xf numFmtId="3" fontId="4" fillId="0" borderId="10" xfId="7" applyNumberFormat="1" applyFont="1" applyFill="1" applyBorder="1" applyAlignment="1"/>
    <xf numFmtId="3" fontId="4" fillId="2" borderId="10" xfId="7" applyNumberFormat="1" applyFont="1" applyFill="1" applyBorder="1" applyAlignment="1"/>
    <xf numFmtId="0" fontId="4" fillId="0" borderId="10" xfId="7" applyFont="1" applyFill="1" applyBorder="1" applyAlignment="1"/>
    <xf numFmtId="0" fontId="4" fillId="0" borderId="0" xfId="7" applyFont="1" applyFill="1" applyBorder="1" applyAlignment="1"/>
    <xf numFmtId="3" fontId="9" fillId="0" borderId="1" xfId="0" applyNumberFormat="1" applyFont="1" applyBorder="1" applyAlignment="1">
      <alignment horizontal="right"/>
    </xf>
    <xf numFmtId="0" fontId="9" fillId="0" borderId="2" xfId="0" applyFont="1" applyBorder="1"/>
    <xf numFmtId="166" fontId="9" fillId="0" borderId="2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13" applyFont="1" applyBorder="1" applyAlignment="1">
      <alignment horizontal="center"/>
    </xf>
    <xf numFmtId="0" fontId="4" fillId="3" borderId="0" xfId="28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16" fillId="0" borderId="1" xfId="7" applyFont="1" applyFill="1" applyBorder="1" applyAlignment="1">
      <alignment horizontal="right"/>
    </xf>
    <xf numFmtId="0" fontId="4" fillId="0" borderId="1" xfId="7" applyFont="1" applyFill="1" applyBorder="1" applyAlignment="1">
      <alignment horizontal="right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46" fillId="0" borderId="7" xfId="7" applyFont="1" applyBorder="1" applyAlignment="1">
      <alignment horizontal="center"/>
    </xf>
    <xf numFmtId="0" fontId="111" fillId="0" borderId="0" xfId="3" applyFont="1" applyFill="1" applyAlignment="1">
      <alignment horizontal="center"/>
    </xf>
    <xf numFmtId="0" fontId="111" fillId="0" borderId="0" xfId="3" applyFont="1" applyFill="1" applyAlignment="1"/>
    <xf numFmtId="3" fontId="2" fillId="2" borderId="0" xfId="40" applyNumberFormat="1" applyFont="1" applyFill="1" applyBorder="1"/>
    <xf numFmtId="0" fontId="15" fillId="0" borderId="1" xfId="7" applyFont="1" applyFill="1" applyBorder="1"/>
    <xf numFmtId="0" fontId="8" fillId="2" borderId="0" xfId="42" applyFont="1" applyFill="1"/>
    <xf numFmtId="0" fontId="9" fillId="2" borderId="16" xfId="20" quotePrefix="1" applyFont="1" applyFill="1" applyBorder="1" applyAlignment="1">
      <alignment horizontal="center"/>
    </xf>
    <xf numFmtId="0" fontId="9" fillId="2" borderId="16" xfId="42" applyFont="1" applyFill="1" applyBorder="1"/>
    <xf numFmtId="3" fontId="33" fillId="2" borderId="0" xfId="20" applyNumberFormat="1" applyFont="1" applyFill="1" applyBorder="1"/>
    <xf numFmtId="3" fontId="33" fillId="2" borderId="0" xfId="20" applyNumberFormat="1" applyFont="1" applyFill="1" applyBorder="1" applyAlignment="1">
      <alignment horizontal="right"/>
    </xf>
    <xf numFmtId="0" fontId="44" fillId="2" borderId="0" xfId="20" applyFont="1" applyFill="1" applyBorder="1" applyAlignment="1">
      <alignment horizontal="right"/>
    </xf>
    <xf numFmtId="0" fontId="33" fillId="2" borderId="16" xfId="20" applyFont="1" applyFill="1" applyBorder="1" applyAlignment="1">
      <alignment horizontal="left"/>
    </xf>
    <xf numFmtId="0" fontId="9" fillId="2" borderId="0" xfId="20" quotePrefix="1" applyFont="1" applyFill="1" applyBorder="1" applyAlignment="1">
      <alignment horizontal="center"/>
    </xf>
    <xf numFmtId="0" fontId="9" fillId="2" borderId="0" xfId="42" applyFont="1" applyFill="1" applyBorder="1"/>
    <xf numFmtId="0" fontId="33" fillId="2" borderId="0" xfId="20" applyFont="1" applyFill="1" applyBorder="1" applyAlignment="1">
      <alignment horizontal="left"/>
    </xf>
    <xf numFmtId="0" fontId="33" fillId="2" borderId="0" xfId="20" applyFont="1" applyFill="1" applyBorder="1" applyAlignment="1">
      <alignment horizontal="center"/>
    </xf>
    <xf numFmtId="0" fontId="9" fillId="2" borderId="0" xfId="20" applyFont="1" applyFill="1" applyBorder="1" applyAlignment="1">
      <alignment horizontal="center"/>
    </xf>
    <xf numFmtId="0" fontId="57" fillId="2" borderId="0" xfId="20" applyFont="1" applyFill="1" applyBorder="1" applyAlignment="1">
      <alignment horizontal="left"/>
    </xf>
    <xf numFmtId="0" fontId="8" fillId="0" borderId="3" xfId="7" applyFont="1" applyBorder="1" applyAlignment="1">
      <alignment horizontal="left" vertical="center"/>
    </xf>
    <xf numFmtId="166" fontId="8" fillId="0" borderId="3" xfId="7" applyNumberFormat="1" applyFon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2" fontId="9" fillId="0" borderId="0" xfId="7" applyNumberFormat="1" applyFont="1" applyBorder="1" applyAlignment="1">
      <alignment horizontal="left"/>
    </xf>
    <xf numFmtId="3" fontId="19" fillId="0" borderId="4" xfId="0" applyNumberFormat="1" applyFont="1" applyBorder="1" applyAlignment="1">
      <alignment horizontal="center"/>
    </xf>
    <xf numFmtId="3" fontId="21" fillId="0" borderId="4" xfId="0" applyNumberFormat="1" applyFont="1" applyBorder="1" applyAlignment="1">
      <alignment horizontal="center"/>
    </xf>
    <xf numFmtId="3" fontId="19" fillId="0" borderId="6" xfId="0" applyNumberFormat="1" applyFont="1" applyBorder="1" applyAlignment="1">
      <alignment horizontal="center"/>
    </xf>
    <xf numFmtId="1" fontId="1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166" fontId="21" fillId="0" borderId="0" xfId="0" applyNumberFormat="1" applyFont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0" fontId="113" fillId="0" borderId="0" xfId="3" applyFont="1" applyBorder="1" applyAlignment="1">
      <alignment horizontal="center"/>
    </xf>
    <xf numFmtId="1" fontId="114" fillId="0" borderId="0" xfId="3" applyNumberFormat="1" applyFont="1" applyAlignment="1">
      <alignment horizontal="center"/>
    </xf>
    <xf numFmtId="0" fontId="67" fillId="0" borderId="0" xfId="3" applyBorder="1" applyAlignment="1">
      <alignment horizontal="left"/>
    </xf>
    <xf numFmtId="0" fontId="67" fillId="0" borderId="0" xfId="3" applyFill="1" applyAlignment="1">
      <alignment horizontal="left"/>
    </xf>
    <xf numFmtId="0" fontId="115" fillId="0" borderId="0" xfId="3" applyFont="1" applyAlignment="1">
      <alignment horizontal="left"/>
    </xf>
    <xf numFmtId="0" fontId="115" fillId="0" borderId="13" xfId="3" applyFont="1" applyBorder="1"/>
    <xf numFmtId="0" fontId="115" fillId="0" borderId="17" xfId="3" applyFont="1" applyBorder="1"/>
    <xf numFmtId="0" fontId="115" fillId="0" borderId="0" xfId="3" applyFont="1" applyBorder="1"/>
    <xf numFmtId="0" fontId="116" fillId="0" borderId="0" xfId="3" applyFont="1" applyBorder="1" applyAlignment="1">
      <alignment horizontal="left"/>
    </xf>
    <xf numFmtId="167" fontId="117" fillId="0" borderId="0" xfId="3" applyNumberFormat="1" applyFont="1" applyFill="1" applyAlignment="1">
      <alignment horizontal="left"/>
    </xf>
    <xf numFmtId="0" fontId="117" fillId="0" borderId="0" xfId="3" applyFont="1" applyBorder="1" applyAlignment="1">
      <alignment horizontal="left"/>
    </xf>
    <xf numFmtId="167" fontId="113" fillId="0" borderId="0" xfId="3" applyNumberFormat="1" applyFont="1" applyAlignment="1">
      <alignment horizontal="left"/>
    </xf>
    <xf numFmtId="3" fontId="4" fillId="0" borderId="0" xfId="16" applyFont="1" applyBorder="1" applyAlignment="1" applyProtection="1">
      <alignment horizontal="left"/>
    </xf>
    <xf numFmtId="0" fontId="118" fillId="0" borderId="0" xfId="3" applyFont="1" applyBorder="1" applyAlignment="1">
      <alignment horizontal="left"/>
    </xf>
    <xf numFmtId="0" fontId="4" fillId="0" borderId="0" xfId="31" applyFont="1" applyBorder="1" applyAlignment="1">
      <alignment horizontal="center"/>
    </xf>
    <xf numFmtId="0" fontId="54" fillId="3" borderId="0" xfId="19" applyFill="1" applyBorder="1" applyAlignment="1">
      <alignment horizontal="center"/>
    </xf>
    <xf numFmtId="0" fontId="4" fillId="3" borderId="0" xfId="32" applyFont="1" applyFill="1" applyBorder="1" applyAlignment="1">
      <alignment horizontal="center"/>
    </xf>
    <xf numFmtId="0" fontId="4" fillId="0" borderId="1" xfId="7" applyFont="1" applyFill="1" applyBorder="1" applyAlignment="1">
      <alignment horizontal="right"/>
    </xf>
    <xf numFmtId="0" fontId="4" fillId="0" borderId="7" xfId="7" applyFont="1" applyFill="1" applyBorder="1" applyAlignment="1">
      <alignment horizontal="center"/>
    </xf>
    <xf numFmtId="0" fontId="76" fillId="0" borderId="1" xfId="7" applyFont="1" applyBorder="1" applyAlignment="1">
      <alignment horizontal="right"/>
    </xf>
    <xf numFmtId="0" fontId="76" fillId="0" borderId="1" xfId="7" applyFont="1" applyBorder="1" applyAlignment="1">
      <alignment horizontal="center"/>
    </xf>
    <xf numFmtId="0" fontId="111" fillId="0" borderId="0" xfId="3" applyFont="1" applyAlignment="1">
      <alignment horizontal="left"/>
    </xf>
    <xf numFmtId="0" fontId="119" fillId="0" borderId="0" xfId="3" applyFont="1" applyFill="1" applyBorder="1" applyAlignment="1">
      <alignment horizontal="left"/>
    </xf>
    <xf numFmtId="0" fontId="120" fillId="0" borderId="0" xfId="7" applyFont="1" applyFill="1" applyBorder="1" applyAlignment="1">
      <alignment horizontal="right"/>
    </xf>
    <xf numFmtId="0" fontId="121" fillId="0" borderId="0" xfId="3" applyFont="1" applyFill="1" applyBorder="1" applyAlignment="1">
      <alignment horizontal="left"/>
    </xf>
    <xf numFmtId="0" fontId="119" fillId="0" borderId="0" xfId="3" applyFont="1"/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167" fontId="77" fillId="0" borderId="0" xfId="7" applyNumberFormat="1" applyFont="1" applyBorder="1"/>
    <xf numFmtId="0" fontId="4" fillId="0" borderId="1" xfId="7" applyFont="1" applyBorder="1" applyAlignment="1"/>
    <xf numFmtId="0" fontId="7" fillId="0" borderId="0" xfId="7" applyFont="1" applyBorder="1" applyAlignment="1">
      <alignment horizontal="center"/>
    </xf>
    <xf numFmtId="0" fontId="4" fillId="0" borderId="3" xfId="13" applyFont="1" applyFill="1" applyBorder="1" applyAlignment="1"/>
    <xf numFmtId="0" fontId="4" fillId="0" borderId="0" xfId="13" applyFont="1" applyFill="1" applyAlignment="1">
      <alignment horizontal="center"/>
    </xf>
    <xf numFmtId="0" fontId="8" fillId="3" borderId="1" xfId="28" applyFont="1" applyFill="1" applyBorder="1" applyAlignment="1">
      <alignment horizontal="left"/>
    </xf>
    <xf numFmtId="168" fontId="8" fillId="3" borderId="0" xfId="29" applyNumberFormat="1" applyFont="1" applyFill="1" applyBorder="1" applyAlignment="1" applyProtection="1">
      <alignment horizontal="left" vertical="center"/>
    </xf>
    <xf numFmtId="168" fontId="8" fillId="3" borderId="1" xfId="29" applyNumberFormat="1" applyFont="1" applyFill="1" applyBorder="1" applyAlignment="1" applyProtection="1">
      <alignment horizontal="left" vertical="center"/>
    </xf>
    <xf numFmtId="0" fontId="16" fillId="0" borderId="0" xfId="7" applyFont="1" applyFill="1" applyAlignment="1">
      <alignment vertical="center"/>
    </xf>
    <xf numFmtId="3" fontId="5" fillId="0" borderId="0" xfId="7" applyNumberFormat="1" applyFont="1" applyFill="1" applyAlignment="1">
      <alignment horizontal="right" vertical="center"/>
    </xf>
    <xf numFmtId="3" fontId="5" fillId="2" borderId="0" xfId="7" applyNumberFormat="1" applyFont="1" applyFill="1" applyAlignment="1">
      <alignment vertical="center"/>
    </xf>
    <xf numFmtId="3" fontId="5" fillId="0" borderId="1" xfId="7" applyNumberFormat="1" applyFont="1" applyFill="1" applyBorder="1" applyAlignment="1">
      <alignment horizontal="right" vertical="center"/>
    </xf>
    <xf numFmtId="3" fontId="5" fillId="2" borderId="1" xfId="7" applyNumberFormat="1" applyFont="1" applyFill="1" applyBorder="1" applyAlignment="1">
      <alignment vertical="center"/>
    </xf>
    <xf numFmtId="0" fontId="16" fillId="0" borderId="1" xfId="7" applyFont="1" applyFill="1" applyBorder="1"/>
    <xf numFmtId="0" fontId="4" fillId="0" borderId="7" xfId="7" applyFont="1" applyFill="1" applyBorder="1" applyAlignment="1"/>
    <xf numFmtId="3" fontId="8" fillId="0" borderId="3" xfId="7" applyNumberFormat="1" applyFont="1" applyFill="1" applyBorder="1" applyAlignment="1">
      <alignment horizontal="right" vertical="center"/>
    </xf>
    <xf numFmtId="0" fontId="67" fillId="0" borderId="0" xfId="3" applyAlignment="1">
      <alignment horizontal="left"/>
    </xf>
    <xf numFmtId="0" fontId="122" fillId="0" borderId="0" xfId="7" applyFont="1" applyBorder="1" applyAlignment="1">
      <alignment horizontal="left"/>
    </xf>
    <xf numFmtId="0" fontId="123" fillId="0" borderId="0" xfId="7" applyFont="1" applyBorder="1" applyAlignment="1">
      <alignment horizontal="left"/>
    </xf>
    <xf numFmtId="3" fontId="123" fillId="0" borderId="0" xfId="7" applyNumberFormat="1" applyFont="1" applyBorder="1"/>
    <xf numFmtId="167" fontId="123" fillId="0" borderId="0" xfId="7" applyNumberFormat="1" applyFont="1" applyBorder="1"/>
    <xf numFmtId="167" fontId="123" fillId="0" borderId="0" xfId="7" applyNumberFormat="1" applyFont="1" applyBorder="1" applyAlignment="1">
      <alignment horizontal="right"/>
    </xf>
    <xf numFmtId="0" fontId="123" fillId="0" borderId="0" xfId="7" applyFont="1" applyBorder="1"/>
    <xf numFmtId="2" fontId="122" fillId="0" borderId="0" xfId="7" applyNumberFormat="1" applyFont="1" applyBorder="1" applyAlignment="1">
      <alignment horizontal="left"/>
    </xf>
    <xf numFmtId="167" fontId="4" fillId="3" borderId="0" xfId="16" applyNumberFormat="1" applyFont="1" applyFill="1" applyAlignment="1">
      <alignment horizontal="center"/>
    </xf>
    <xf numFmtId="167" fontId="4" fillId="3" borderId="1" xfId="16" applyNumberFormat="1" applyFont="1" applyFill="1" applyBorder="1" applyAlignment="1">
      <alignment horizontal="center"/>
    </xf>
    <xf numFmtId="167" fontId="4" fillId="3" borderId="0" xfId="16" applyNumberFormat="1" applyFont="1" applyFill="1" applyAlignment="1" applyProtection="1">
      <alignment horizontal="center"/>
    </xf>
    <xf numFmtId="167" fontId="4" fillId="3" borderId="1" xfId="16" applyNumberFormat="1" applyFont="1" applyFill="1" applyBorder="1" applyAlignment="1" applyProtection="1">
      <alignment horizontal="center"/>
    </xf>
    <xf numFmtId="3" fontId="19" fillId="3" borderId="0" xfId="16" applyFont="1" applyFill="1" applyAlignment="1">
      <alignment horizontal="center" vertical="center"/>
    </xf>
    <xf numFmtId="3" fontId="19" fillId="3" borderId="0" xfId="16" applyNumberFormat="1" applyFont="1" applyFill="1" applyAlignment="1">
      <alignment vertical="center"/>
    </xf>
    <xf numFmtId="167" fontId="19" fillId="3" borderId="0" xfId="16" applyNumberFormat="1" applyFont="1" applyFill="1" applyAlignment="1">
      <alignment horizontal="center" vertical="center"/>
    </xf>
    <xf numFmtId="3" fontId="19" fillId="3" borderId="0" xfId="16" applyNumberFormat="1" applyFont="1" applyFill="1" applyAlignment="1" applyProtection="1">
      <alignment vertical="center"/>
    </xf>
    <xf numFmtId="167" fontId="19" fillId="3" borderId="0" xfId="16" applyNumberFormat="1" applyFont="1" applyFill="1" applyAlignment="1" applyProtection="1">
      <alignment horizontal="center" vertical="center"/>
    </xf>
    <xf numFmtId="167" fontId="19" fillId="3" borderId="0" xfId="16" applyNumberFormat="1" applyFont="1" applyFill="1" applyAlignment="1" applyProtection="1">
      <alignment vertical="center"/>
    </xf>
    <xf numFmtId="3" fontId="19" fillId="3" borderId="0" xfId="16" applyFont="1" applyFill="1" applyAlignment="1">
      <alignment vertical="center"/>
    </xf>
    <xf numFmtId="3" fontId="19" fillId="3" borderId="0" xfId="16" applyNumberFormat="1" applyFont="1" applyFill="1" applyBorder="1" applyAlignment="1">
      <alignment vertical="center"/>
    </xf>
    <xf numFmtId="167" fontId="19" fillId="3" borderId="0" xfId="16" applyNumberFormat="1" applyFont="1" applyFill="1" applyBorder="1" applyAlignment="1" applyProtection="1">
      <alignment vertical="center"/>
    </xf>
    <xf numFmtId="0" fontId="75" fillId="4" borderId="0" xfId="0" applyFont="1" applyFill="1" applyAlignment="1">
      <alignment vertical="center"/>
    </xf>
    <xf numFmtId="0" fontId="9" fillId="4" borderId="0" xfId="0" applyFont="1" applyFill="1" applyAlignment="1"/>
    <xf numFmtId="0" fontId="19" fillId="3" borderId="0" xfId="16" applyNumberFormat="1" applyFont="1" applyFill="1" applyAlignment="1" applyProtection="1">
      <alignment vertical="center"/>
    </xf>
    <xf numFmtId="3" fontId="19" fillId="3" borderId="0" xfId="16" applyFont="1" applyFill="1" applyBorder="1" applyAlignment="1">
      <alignment vertical="center"/>
    </xf>
    <xf numFmtId="0" fontId="19" fillId="4" borderId="0" xfId="0" applyFont="1" applyFill="1" applyAlignment="1">
      <alignment vertical="center"/>
    </xf>
    <xf numFmtId="3" fontId="19" fillId="0" borderId="7" xfId="16" applyNumberFormat="1" applyFont="1" applyBorder="1" applyAlignment="1" applyProtection="1"/>
    <xf numFmtId="3" fontId="4" fillId="0" borderId="0" xfId="16" quotePrefix="1" applyNumberFormat="1" applyFont="1" applyBorder="1" applyAlignment="1" applyProtection="1">
      <alignment horizontal="center"/>
    </xf>
    <xf numFmtId="3" fontId="4" fillId="0" borderId="1" xfId="16" applyFont="1" applyBorder="1" applyAlignment="1" applyProtection="1">
      <alignment horizontal="center"/>
    </xf>
    <xf numFmtId="3" fontId="19" fillId="3" borderId="0" xfId="16" applyNumberFormat="1" applyFont="1" applyFill="1" applyAlignment="1" applyProtection="1">
      <alignment horizontal="center" vertical="center"/>
    </xf>
    <xf numFmtId="166" fontId="19" fillId="3" borderId="0" xfId="16" applyNumberFormat="1" applyFont="1" applyFill="1" applyBorder="1" applyAlignment="1" applyProtection="1">
      <alignment horizontal="center" vertical="center"/>
    </xf>
    <xf numFmtId="3" fontId="4" fillId="3" borderId="0" xfId="16" applyNumberFormat="1" applyFont="1" applyFill="1" applyAlignment="1" applyProtection="1">
      <alignment horizontal="center"/>
    </xf>
    <xf numFmtId="166" fontId="4" fillId="3" borderId="0" xfId="16" applyNumberFormat="1" applyFont="1" applyFill="1" applyBorder="1" applyAlignment="1" applyProtection="1">
      <alignment horizontal="center"/>
    </xf>
    <xf numFmtId="3" fontId="4" fillId="3" borderId="1" xfId="16" applyNumberFormat="1" applyFont="1" applyFill="1" applyBorder="1" applyAlignment="1" applyProtection="1">
      <alignment horizontal="center"/>
    </xf>
    <xf numFmtId="166" fontId="4" fillId="3" borderId="1" xfId="16" applyNumberFormat="1" applyFont="1" applyFill="1" applyBorder="1" applyAlignment="1" applyProtection="1">
      <alignment horizontal="center"/>
    </xf>
    <xf numFmtId="0" fontId="124" fillId="0" borderId="0" xfId="3" applyNumberFormat="1" applyFont="1" applyFill="1" applyAlignment="1" applyProtection="1">
      <alignment horizontal="left"/>
    </xf>
    <xf numFmtId="0" fontId="114" fillId="0" borderId="0" xfId="3" applyNumberFormat="1" applyFont="1" applyAlignment="1" applyProtection="1">
      <alignment horizontal="left"/>
    </xf>
    <xf numFmtId="3" fontId="19" fillId="3" borderId="0" xfId="16" applyNumberFormat="1" applyFont="1" applyFill="1" applyAlignment="1" applyProtection="1">
      <alignment horizontal="center"/>
    </xf>
    <xf numFmtId="166" fontId="19" fillId="3" borderId="0" xfId="16" applyNumberFormat="1" applyFont="1" applyFill="1" applyBorder="1" applyAlignment="1" applyProtection="1">
      <alignment horizontal="center"/>
    </xf>
    <xf numFmtId="3" fontId="4" fillId="0" borderId="0" xfId="16" applyNumberFormat="1" applyFont="1" applyFill="1" applyBorder="1" applyAlignment="1" applyProtection="1">
      <alignment horizontal="center"/>
    </xf>
    <xf numFmtId="3" fontId="4" fillId="0" borderId="1" xfId="16" applyNumberFormat="1" applyFont="1" applyFill="1" applyBorder="1" applyAlignment="1" applyProtection="1">
      <alignment horizontal="center"/>
    </xf>
    <xf numFmtId="0" fontId="114" fillId="0" borderId="0" xfId="3" applyFont="1" applyBorder="1" applyAlignment="1">
      <alignment horizontal="left"/>
    </xf>
    <xf numFmtId="0" fontId="114" fillId="0" borderId="0" xfId="3" applyFont="1" applyBorder="1"/>
    <xf numFmtId="0" fontId="4" fillId="0" borderId="0" xfId="32" applyFont="1" applyAlignment="1"/>
    <xf numFmtId="0" fontId="67" fillId="0" borderId="0" xfId="3" applyFill="1"/>
    <xf numFmtId="0" fontId="67" fillId="0" borderId="0" xfId="3" applyFill="1" applyBorder="1" applyAlignment="1"/>
    <xf numFmtId="0" fontId="30" fillId="2" borderId="0" xfId="20" applyFont="1" applyFill="1" applyAlignment="1"/>
    <xf numFmtId="0" fontId="34" fillId="0" borderId="7" xfId="7" applyFont="1" applyFill="1" applyBorder="1"/>
    <xf numFmtId="0" fontId="9" fillId="2" borderId="1" xfId="42" applyFont="1" applyFill="1" applyBorder="1"/>
    <xf numFmtId="0" fontId="8" fillId="2" borderId="1" xfId="42" applyFont="1" applyFill="1" applyBorder="1" applyAlignment="1">
      <alignment horizontal="left"/>
    </xf>
    <xf numFmtId="3" fontId="84" fillId="0" borderId="1" xfId="41" applyNumberFormat="1" applyFont="1" applyFill="1" applyBorder="1" applyAlignment="1">
      <alignment horizontal="right"/>
    </xf>
    <xf numFmtId="3" fontId="2" fillId="2" borderId="1" xfId="40" applyNumberFormat="1" applyFont="1" applyFill="1" applyBorder="1"/>
    <xf numFmtId="0" fontId="57" fillId="2" borderId="1" xfId="20" applyFont="1" applyFill="1" applyBorder="1" applyAlignment="1">
      <alignment horizontal="left"/>
    </xf>
    <xf numFmtId="0" fontId="16" fillId="0" borderId="0" xfId="7" applyFont="1" applyFill="1" applyAlignment="1">
      <alignment horizontal="left"/>
    </xf>
    <xf numFmtId="0" fontId="116" fillId="0" borderId="0" xfId="3" applyFont="1" applyAlignment="1"/>
    <xf numFmtId="0" fontId="76" fillId="0" borderId="3" xfId="7" applyFont="1" applyBorder="1"/>
    <xf numFmtId="1" fontId="69" fillId="0" borderId="0" xfId="7" applyNumberFormat="1" applyFont="1"/>
    <xf numFmtId="0" fontId="76" fillId="0" borderId="0" xfId="7" applyFont="1" applyAlignment="1">
      <alignment vertical="center"/>
    </xf>
    <xf numFmtId="3" fontId="2" fillId="0" borderId="0" xfId="7" applyNumberFormat="1" applyFont="1" applyAlignment="1">
      <alignment vertical="center"/>
    </xf>
    <xf numFmtId="3" fontId="2" fillId="0" borderId="0" xfId="7" applyNumberFormat="1" applyFont="1" applyFill="1" applyAlignment="1">
      <alignment vertical="center"/>
    </xf>
    <xf numFmtId="0" fontId="76" fillId="0" borderId="0" xfId="7" applyFont="1" applyBorder="1" applyAlignment="1">
      <alignment vertical="center"/>
    </xf>
    <xf numFmtId="3" fontId="2" fillId="0" borderId="0" xfId="0" applyNumberFormat="1" applyFont="1" applyFill="1" applyAlignment="1" applyProtection="1">
      <alignment vertical="center"/>
      <protection locked="0"/>
    </xf>
    <xf numFmtId="3" fontId="2" fillId="0" borderId="0" xfId="7" applyNumberFormat="1" applyFont="1" applyFill="1" applyAlignment="1">
      <alignment horizontal="right" vertical="center"/>
    </xf>
    <xf numFmtId="3" fontId="2" fillId="0" borderId="0" xfId="7" applyNumberFormat="1" applyFont="1" applyBorder="1" applyAlignment="1">
      <alignment horizontal="right" vertical="center"/>
    </xf>
    <xf numFmtId="0" fontId="80" fillId="0" borderId="0" xfId="7" applyFont="1" applyAlignment="1">
      <alignment vertical="center"/>
    </xf>
    <xf numFmtId="0" fontId="76" fillId="0" borderId="3" xfId="7" applyFont="1" applyBorder="1" applyAlignment="1">
      <alignment vertical="center"/>
    </xf>
    <xf numFmtId="3" fontId="92" fillId="0" borderId="3" xfId="0" applyNumberFormat="1" applyFont="1" applyFill="1" applyBorder="1" applyAlignment="1" applyProtection="1">
      <alignment vertical="center"/>
      <protection locked="0"/>
    </xf>
    <xf numFmtId="166" fontId="77" fillId="0" borderId="7" xfId="7" applyNumberFormat="1" applyFont="1" applyBorder="1" applyAlignment="1">
      <alignment horizontal="center" vertical="center"/>
    </xf>
    <xf numFmtId="166" fontId="77" fillId="0" borderId="0" xfId="7" applyNumberFormat="1" applyFont="1" applyAlignment="1">
      <alignment horizontal="center" vertical="center"/>
    </xf>
    <xf numFmtId="166" fontId="76" fillId="0" borderId="3" xfId="7" applyNumberFormat="1" applyFont="1" applyBorder="1" applyAlignment="1">
      <alignment horizontal="center" vertical="center"/>
    </xf>
    <xf numFmtId="0" fontId="76" fillId="0" borderId="3" xfId="7" applyFont="1" applyBorder="1" applyAlignment="1">
      <alignment horizontal="right" vertical="center"/>
    </xf>
    <xf numFmtId="3" fontId="122" fillId="0" borderId="0" xfId="7" applyNumberFormat="1" applyFont="1" applyBorder="1" applyAlignment="1">
      <alignment horizontal="right"/>
    </xf>
    <xf numFmtId="2" fontId="122" fillId="3" borderId="0" xfId="7" applyNumberFormat="1" applyFont="1" applyFill="1" applyBorder="1" applyAlignment="1">
      <alignment horizontal="left"/>
    </xf>
    <xf numFmtId="1" fontId="16" fillId="0" borderId="3" xfId="7" applyNumberFormat="1" applyFont="1" applyFill="1" applyBorder="1" applyAlignment="1">
      <alignment horizontal="right"/>
    </xf>
    <xf numFmtId="2" fontId="125" fillId="0" borderId="0" xfId="7" applyNumberFormat="1" applyFont="1" applyFill="1" applyAlignment="1">
      <alignment horizontal="left"/>
    </xf>
    <xf numFmtId="3" fontId="125" fillId="0" borderId="0" xfId="7" applyNumberFormat="1" applyFont="1" applyFill="1" applyAlignment="1">
      <alignment horizontal="right"/>
    </xf>
    <xf numFmtId="3" fontId="125" fillId="0" borderId="0" xfId="7" applyNumberFormat="1" applyFont="1" applyBorder="1" applyAlignment="1">
      <alignment horizontal="right"/>
    </xf>
    <xf numFmtId="2" fontId="114" fillId="0" borderId="0" xfId="3" applyNumberFormat="1" applyFont="1" applyFill="1" applyAlignment="1">
      <alignment horizontal="left"/>
    </xf>
    <xf numFmtId="167" fontId="122" fillId="0" borderId="0" xfId="7" applyNumberFormat="1" applyFont="1" applyBorder="1" applyAlignment="1">
      <alignment horizontal="center"/>
    </xf>
    <xf numFmtId="166" fontId="19" fillId="0" borderId="0" xfId="7" applyNumberFormat="1" applyFont="1" applyBorder="1" applyAlignment="1">
      <alignment horizontal="center"/>
    </xf>
    <xf numFmtId="166" fontId="19" fillId="3" borderId="0" xfId="7" applyNumberFormat="1" applyFont="1" applyFill="1" applyBorder="1" applyAlignment="1">
      <alignment horizontal="center"/>
    </xf>
    <xf numFmtId="166" fontId="19" fillId="0" borderId="1" xfId="7" applyNumberFormat="1" applyFont="1" applyBorder="1" applyAlignment="1">
      <alignment horizontal="center"/>
    </xf>
    <xf numFmtId="0" fontId="34" fillId="0" borderId="0" xfId="7" applyFont="1" applyAlignment="1">
      <alignment horizontal="center"/>
    </xf>
    <xf numFmtId="0" fontId="34" fillId="0" borderId="1" xfId="7" applyFont="1" applyBorder="1" applyAlignment="1">
      <alignment horizontal="center"/>
    </xf>
    <xf numFmtId="0" fontId="7" fillId="0" borderId="0" xfId="7" applyFont="1" applyAlignment="1">
      <alignment horizontal="center"/>
    </xf>
    <xf numFmtId="0" fontId="34" fillId="0" borderId="0" xfId="7" applyFont="1" applyBorder="1" applyAlignment="1">
      <alignment horizontal="center"/>
    </xf>
    <xf numFmtId="166" fontId="34" fillId="0" borderId="0" xfId="7" applyNumberFormat="1" applyFont="1" applyBorder="1" applyAlignment="1">
      <alignment horizontal="center"/>
    </xf>
    <xf numFmtId="166" fontId="34" fillId="0" borderId="1" xfId="7" applyNumberFormat="1" applyFont="1" applyBorder="1" applyAlignment="1">
      <alignment horizontal="center"/>
    </xf>
    <xf numFmtId="167" fontId="19" fillId="0" borderId="0" xfId="7" applyNumberFormat="1" applyFont="1" applyBorder="1" applyAlignment="1">
      <alignment horizontal="center"/>
    </xf>
    <xf numFmtId="167" fontId="19" fillId="0" borderId="1" xfId="7" applyNumberFormat="1" applyFont="1" applyBorder="1" applyAlignment="1">
      <alignment horizontal="center"/>
    </xf>
    <xf numFmtId="166" fontId="7" fillId="0" borderId="0" xfId="7" applyNumberFormat="1" applyFont="1" applyBorder="1" applyAlignment="1">
      <alignment horizontal="center"/>
    </xf>
    <xf numFmtId="0" fontId="114" fillId="0" borderId="0" xfId="3" applyFont="1" applyAlignment="1">
      <alignment horizontal="left"/>
    </xf>
    <xf numFmtId="0" fontId="114" fillId="0" borderId="0" xfId="3" applyNumberFormat="1" applyFont="1" applyAlignment="1"/>
    <xf numFmtId="0" fontId="19" fillId="0" borderId="0" xfId="0" applyFont="1" applyAlignment="1">
      <alignment vertical="center"/>
    </xf>
    <xf numFmtId="0" fontId="67" fillId="0" borderId="0" xfId="3" applyNumberFormat="1" applyAlignment="1" applyProtection="1">
      <alignment horizontal="left"/>
    </xf>
    <xf numFmtId="166" fontId="19" fillId="3" borderId="0" xfId="16" applyNumberFormat="1" applyFont="1" applyFill="1" applyAlignment="1" applyProtection="1">
      <alignment horizontal="center"/>
    </xf>
    <xf numFmtId="166" fontId="4" fillId="3" borderId="0" xfId="16" applyNumberFormat="1" applyFont="1" applyFill="1" applyAlignment="1" applyProtection="1">
      <alignment horizontal="center"/>
    </xf>
    <xf numFmtId="0" fontId="19" fillId="3" borderId="0" xfId="23" applyFont="1" applyFill="1" applyAlignment="1">
      <alignment vertical="center"/>
    </xf>
    <xf numFmtId="3" fontId="19" fillId="3" borderId="0" xfId="23" applyNumberFormat="1" applyFont="1" applyFill="1" applyAlignment="1">
      <alignment horizontal="right" vertical="center"/>
    </xf>
    <xf numFmtId="166" fontId="19" fillId="3" borderId="0" xfId="23" applyNumberFormat="1" applyFont="1" applyFill="1" applyAlignment="1">
      <alignment horizontal="right" vertical="center"/>
    </xf>
    <xf numFmtId="0" fontId="19" fillId="3" borderId="0" xfId="23" applyFont="1" applyFill="1" applyBorder="1" applyAlignment="1">
      <alignment vertical="center"/>
    </xf>
    <xf numFmtId="167" fontId="19" fillId="3" borderId="0" xfId="23" applyNumberFormat="1" applyFont="1" applyFill="1" applyAlignment="1">
      <alignment horizontal="right" vertical="center"/>
    </xf>
    <xf numFmtId="0" fontId="19" fillId="3" borderId="1" xfId="23" applyFont="1" applyFill="1" applyBorder="1" applyAlignment="1">
      <alignment vertical="center"/>
    </xf>
    <xf numFmtId="166" fontId="19" fillId="3" borderId="1" xfId="23" applyNumberFormat="1" applyFont="1" applyFill="1" applyBorder="1" applyAlignment="1">
      <alignment horizontal="right" vertical="center"/>
    </xf>
    <xf numFmtId="166" fontId="19" fillId="3" borderId="0" xfId="23" applyNumberFormat="1" applyFont="1" applyFill="1" applyAlignment="1">
      <alignment horizontal="center" vertical="center"/>
    </xf>
    <xf numFmtId="0" fontId="19" fillId="0" borderId="1" xfId="0" applyFont="1" applyBorder="1" applyAlignment="1">
      <alignment vertical="center"/>
    </xf>
    <xf numFmtId="3" fontId="19" fillId="3" borderId="1" xfId="16" applyNumberFormat="1" applyFont="1" applyFill="1" applyBorder="1" applyAlignment="1"/>
    <xf numFmtId="3" fontId="19" fillId="3" borderId="1" xfId="16" applyNumberFormat="1" applyFont="1" applyFill="1" applyBorder="1" applyAlignment="1" applyProtection="1">
      <alignment horizontal="center"/>
    </xf>
    <xf numFmtId="166" fontId="19" fillId="3" borderId="1" xfId="16" applyNumberFormat="1" applyFont="1" applyFill="1" applyBorder="1" applyAlignment="1" applyProtection="1">
      <alignment horizontal="center"/>
    </xf>
    <xf numFmtId="3" fontId="19" fillId="3" borderId="1" xfId="16" applyFont="1" applyFill="1" applyBorder="1" applyAlignment="1"/>
    <xf numFmtId="3" fontId="75" fillId="4" borderId="1" xfId="16" applyFont="1" applyFill="1" applyBorder="1" applyAlignment="1">
      <alignment vertical="center"/>
    </xf>
    <xf numFmtId="167" fontId="19" fillId="3" borderId="0" xfId="16" applyNumberFormat="1" applyFont="1" applyFill="1" applyAlignment="1">
      <alignment horizontal="center"/>
    </xf>
    <xf numFmtId="167" fontId="19" fillId="3" borderId="0" xfId="16" applyNumberFormat="1" applyFont="1" applyFill="1" applyAlignment="1" applyProtection="1">
      <alignment horizontal="center"/>
    </xf>
    <xf numFmtId="0" fontId="93" fillId="0" borderId="13" xfId="3" applyFont="1" applyBorder="1" applyAlignment="1">
      <alignment horizontal="left"/>
    </xf>
    <xf numFmtId="0" fontId="93" fillId="0" borderId="17" xfId="3" applyFont="1" applyBorder="1" applyAlignment="1">
      <alignment horizontal="left"/>
    </xf>
    <xf numFmtId="0" fontId="6" fillId="0" borderId="0" xfId="11" applyFont="1" applyBorder="1" applyAlignment="1">
      <alignment horizontal="left"/>
    </xf>
    <xf numFmtId="0" fontId="4" fillId="0" borderId="1" xfId="7" applyFont="1" applyFill="1" applyBorder="1" applyAlignment="1">
      <alignment horizontal="right"/>
    </xf>
    <xf numFmtId="0" fontId="126" fillId="0" borderId="1" xfId="7" applyFont="1" applyBorder="1" applyAlignment="1">
      <alignment horizontal="left"/>
    </xf>
    <xf numFmtId="3" fontId="126" fillId="0" borderId="1" xfId="7" applyNumberFormat="1" applyFont="1" applyBorder="1"/>
    <xf numFmtId="167" fontId="126" fillId="0" borderId="1" xfId="7" applyNumberFormat="1" applyFont="1" applyBorder="1"/>
    <xf numFmtId="0" fontId="4" fillId="0" borderId="1" xfId="13" applyFont="1" applyFill="1" applyBorder="1" applyAlignment="1">
      <alignment horizontal="center"/>
    </xf>
    <xf numFmtId="49" fontId="4" fillId="0" borderId="1" xfId="13" applyNumberFormat="1" applyFont="1" applyFill="1" applyBorder="1" applyAlignment="1">
      <alignment horizontal="center"/>
    </xf>
    <xf numFmtId="0" fontId="19" fillId="0" borderId="1" xfId="13" applyFont="1" applyBorder="1" applyAlignment="1"/>
    <xf numFmtId="3" fontId="19" fillId="0" borderId="1" xfId="13" applyNumberFormat="1" applyFont="1" applyFill="1" applyBorder="1" applyAlignment="1">
      <alignment horizontal="right"/>
    </xf>
    <xf numFmtId="0" fontId="4" fillId="0" borderId="1" xfId="32" applyFont="1" applyFill="1" applyBorder="1" applyAlignment="1">
      <alignment horizontal="center" vertical="center"/>
    </xf>
    <xf numFmtId="0" fontId="19" fillId="0" borderId="1" xfId="32" applyFont="1" applyBorder="1" applyAlignment="1">
      <alignment vertical="center"/>
    </xf>
    <xf numFmtId="3" fontId="19" fillId="0" borderId="1" xfId="32" applyNumberFormat="1" applyFont="1" applyFill="1" applyBorder="1" applyAlignment="1">
      <alignment horizontal="right" vertical="center"/>
    </xf>
    <xf numFmtId="0" fontId="124" fillId="2" borderId="0" xfId="3" applyFont="1" applyFill="1" applyAlignment="1">
      <alignment horizontal="left"/>
    </xf>
    <xf numFmtId="1" fontId="101" fillId="3" borderId="0" xfId="19" applyNumberFormat="1" applyFont="1" applyFill="1" applyAlignment="1">
      <alignment horizontal="right"/>
    </xf>
    <xf numFmtId="166" fontId="4" fillId="3" borderId="1" xfId="19" applyNumberFormat="1" applyFont="1" applyFill="1" applyBorder="1" applyAlignment="1">
      <alignment horizontal="right"/>
    </xf>
    <xf numFmtId="0" fontId="116" fillId="3" borderId="1" xfId="3" applyFont="1" applyFill="1" applyBorder="1" applyAlignment="1">
      <alignment horizontal="left"/>
    </xf>
    <xf numFmtId="0" fontId="127" fillId="0" borderId="0" xfId="3" applyFont="1" applyFill="1" applyAlignment="1">
      <alignment horizontal="left"/>
    </xf>
    <xf numFmtId="0" fontId="124" fillId="0" borderId="0" xfId="3" applyFont="1" applyFill="1" applyAlignment="1">
      <alignment horizontal="left"/>
    </xf>
    <xf numFmtId="0" fontId="124" fillId="0" borderId="0" xfId="3" applyFont="1" applyAlignment="1">
      <alignment horizontal="left"/>
    </xf>
    <xf numFmtId="0" fontId="34" fillId="0" borderId="0" xfId="7" applyFont="1" applyBorder="1" applyAlignment="1">
      <alignment horizontal="left"/>
    </xf>
    <xf numFmtId="0" fontId="124" fillId="0" borderId="0" xfId="3" applyFont="1" applyBorder="1" applyAlignment="1">
      <alignment horizontal="left"/>
    </xf>
    <xf numFmtId="0" fontId="4" fillId="3" borderId="0" xfId="23" applyFont="1" applyFill="1" applyAlignment="1">
      <alignment vertical="center"/>
    </xf>
    <xf numFmtId="3" fontId="4" fillId="3" borderId="0" xfId="23" applyNumberFormat="1" applyFont="1" applyFill="1" applyAlignment="1">
      <alignment horizontal="right" vertical="center"/>
    </xf>
    <xf numFmtId="166" fontId="4" fillId="3" borderId="0" xfId="23" applyNumberFormat="1" applyFont="1" applyFill="1" applyAlignment="1">
      <alignment horizontal="center" vertical="center"/>
    </xf>
    <xf numFmtId="166" fontId="124" fillId="3" borderId="0" xfId="3" applyNumberFormat="1" applyFont="1" applyFill="1" applyAlignment="1">
      <alignment horizontal="left"/>
    </xf>
    <xf numFmtId="1" fontId="124" fillId="0" borderId="0" xfId="3" applyNumberFormat="1" applyFont="1" applyFill="1" applyAlignment="1">
      <alignment horizontal="left"/>
    </xf>
    <xf numFmtId="4" fontId="116" fillId="0" borderId="0" xfId="3" applyNumberFormat="1" applyFont="1" applyFill="1" applyBorder="1" applyAlignment="1">
      <alignment horizontal="left"/>
    </xf>
    <xf numFmtId="0" fontId="95" fillId="0" borderId="7" xfId="0" applyNumberFormat="1" applyFont="1" applyFill="1" applyBorder="1" applyAlignment="1">
      <alignment horizontal="center"/>
    </xf>
    <xf numFmtId="0" fontId="95" fillId="0" borderId="7" xfId="0" applyNumberFormat="1" applyFont="1" applyFill="1" applyBorder="1" applyAlignment="1">
      <alignment horizontal="center" vertical="center"/>
    </xf>
    <xf numFmtId="0" fontId="95" fillId="0" borderId="1" xfId="0" quotePrefix="1" applyNumberFormat="1" applyFont="1" applyFill="1" applyBorder="1" applyAlignment="1">
      <alignment horizontal="right" vertical="center"/>
    </xf>
    <xf numFmtId="0" fontId="95" fillId="0" borderId="1" xfId="0" applyNumberFormat="1" applyFont="1" applyFill="1" applyBorder="1" applyAlignment="1">
      <alignment horizontal="right" vertical="center"/>
    </xf>
    <xf numFmtId="0" fontId="95" fillId="0" borderId="1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/>
    </xf>
    <xf numFmtId="3" fontId="19" fillId="0" borderId="7" xfId="0" applyNumberFormat="1" applyFont="1" applyFill="1" applyBorder="1" applyAlignment="1">
      <alignment horizontal="right"/>
    </xf>
    <xf numFmtId="166" fontId="19" fillId="0" borderId="7" xfId="0" applyNumberFormat="1" applyFont="1" applyFill="1" applyBorder="1" applyAlignment="1">
      <alignment horizontal="center"/>
    </xf>
    <xf numFmtId="166" fontId="30" fillId="0" borderId="7" xfId="0" applyNumberFormat="1" applyFont="1" applyFill="1" applyBorder="1" applyAlignment="1">
      <alignment horizontal="center"/>
    </xf>
    <xf numFmtId="175" fontId="30" fillId="0" borderId="7" xfId="44" applyNumberFormat="1" applyFont="1" applyBorder="1" applyAlignment="1">
      <alignment horizontal="center" wrapText="1"/>
    </xf>
    <xf numFmtId="2" fontId="19" fillId="0" borderId="7" xfId="0" applyNumberFormat="1" applyFont="1" applyFill="1" applyBorder="1" applyAlignment="1">
      <alignment horizontal="center"/>
    </xf>
    <xf numFmtId="166" fontId="30" fillId="0" borderId="7" xfId="0" applyNumberFormat="1" applyFont="1" applyBorder="1" applyAlignment="1">
      <alignment horizontal="center"/>
    </xf>
    <xf numFmtId="0" fontId="30" fillId="0" borderId="0" xfId="0" applyNumberFormat="1" applyFont="1" applyFill="1" applyBorder="1" applyAlignment="1">
      <alignment horizontal="center"/>
    </xf>
    <xf numFmtId="3" fontId="19" fillId="0" borderId="0" xfId="0" applyNumberFormat="1" applyFont="1" applyFill="1" applyBorder="1" applyAlignment="1">
      <alignment horizontal="right"/>
    </xf>
    <xf numFmtId="166" fontId="19" fillId="0" borderId="0" xfId="0" applyNumberFormat="1" applyFont="1" applyFill="1" applyBorder="1" applyAlignment="1">
      <alignment horizontal="center"/>
    </xf>
    <xf numFmtId="166" fontId="30" fillId="0" borderId="0" xfId="0" applyNumberFormat="1" applyFont="1" applyFill="1" applyBorder="1" applyAlignment="1">
      <alignment horizontal="center"/>
    </xf>
    <xf numFmtId="175" fontId="30" fillId="0" borderId="0" xfId="44" applyNumberFormat="1" applyFont="1" applyBorder="1" applyAlignment="1">
      <alignment horizontal="center" wrapText="1"/>
    </xf>
    <xf numFmtId="2" fontId="19" fillId="0" borderId="0" xfId="0" applyNumberFormat="1" applyFont="1" applyFill="1" applyBorder="1" applyAlignment="1">
      <alignment horizontal="center"/>
    </xf>
    <xf numFmtId="166" fontId="30" fillId="0" borderId="0" xfId="0" applyNumberFormat="1" applyFont="1" applyBorder="1" applyAlignment="1">
      <alignment horizontal="center"/>
    </xf>
    <xf numFmtId="176" fontId="30" fillId="0" borderId="0" xfId="0" applyNumberFormat="1" applyFont="1" applyFill="1" applyBorder="1" applyAlignment="1">
      <alignment horizontal="center"/>
    </xf>
    <xf numFmtId="166" fontId="94" fillId="0" borderId="0" xfId="0" applyNumberFormat="1" applyFont="1" applyBorder="1" applyAlignment="1">
      <alignment horizontal="center"/>
    </xf>
    <xf numFmtId="167" fontId="19" fillId="0" borderId="0" xfId="0" applyNumberFormat="1" applyFont="1" applyFill="1" applyBorder="1" applyAlignment="1">
      <alignment horizontal="center"/>
    </xf>
    <xf numFmtId="177" fontId="94" fillId="3" borderId="0" xfId="0" applyNumberFormat="1" applyFont="1" applyFill="1" applyBorder="1" applyAlignment="1">
      <alignment horizontal="center"/>
    </xf>
    <xf numFmtId="176" fontId="94" fillId="3" borderId="0" xfId="0" applyNumberFormat="1" applyFont="1" applyFill="1" applyBorder="1" applyAlignment="1">
      <alignment horizontal="center"/>
    </xf>
    <xf numFmtId="166" fontId="94" fillId="3" borderId="0" xfId="0" applyNumberFormat="1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center"/>
    </xf>
    <xf numFmtId="3" fontId="19" fillId="0" borderId="1" xfId="0" applyNumberFormat="1" applyFont="1" applyFill="1" applyBorder="1" applyAlignment="1">
      <alignment horizontal="right"/>
    </xf>
    <xf numFmtId="166" fontId="19" fillId="0" borderId="1" xfId="0" applyNumberFormat="1" applyFont="1" applyFill="1" applyBorder="1" applyAlignment="1">
      <alignment horizontal="center"/>
    </xf>
    <xf numFmtId="166" fontId="30" fillId="0" borderId="1" xfId="0" applyNumberFormat="1" applyFont="1" applyFill="1" applyBorder="1" applyAlignment="1">
      <alignment horizontal="center"/>
    </xf>
    <xf numFmtId="177" fontId="94" fillId="3" borderId="1" xfId="0" applyNumberFormat="1" applyFont="1" applyFill="1" applyBorder="1" applyAlignment="1">
      <alignment horizontal="center"/>
    </xf>
    <xf numFmtId="176" fontId="94" fillId="3" borderId="1" xfId="0" applyNumberFormat="1" applyFont="1" applyFill="1" applyBorder="1" applyAlignment="1">
      <alignment horizontal="center"/>
    </xf>
    <xf numFmtId="2" fontId="19" fillId="0" borderId="1" xfId="0" applyNumberFormat="1" applyFont="1" applyFill="1" applyBorder="1" applyAlignment="1">
      <alignment horizontal="center"/>
    </xf>
    <xf numFmtId="166" fontId="94" fillId="3" borderId="1" xfId="0" applyNumberFormat="1" applyFont="1" applyFill="1" applyBorder="1" applyAlignment="1">
      <alignment horizontal="center"/>
    </xf>
    <xf numFmtId="0" fontId="90" fillId="0" borderId="13" xfId="11" applyFont="1" applyBorder="1" applyAlignment="1">
      <alignment horizontal="left" vertic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6" fontId="8" fillId="0" borderId="11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9" fillId="0" borderId="7" xfId="0" applyFont="1" applyBorder="1" applyAlignment="1">
      <alignment horizontal="right"/>
    </xf>
    <xf numFmtId="0" fontId="19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166" fontId="4" fillId="0" borderId="11" xfId="0" applyNumberFormat="1" applyFont="1" applyBorder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166" fontId="4" fillId="0" borderId="12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8" fillId="0" borderId="0" xfId="3" applyFont="1" applyAlignment="1">
      <alignment horizontal="center"/>
    </xf>
    <xf numFmtId="0" fontId="7" fillId="0" borderId="0" xfId="7" applyFont="1" applyBorder="1" applyAlignment="1">
      <alignment horizontal="center"/>
    </xf>
    <xf numFmtId="0" fontId="8" fillId="0" borderId="7" xfId="7" applyFont="1" applyBorder="1" applyAlignment="1">
      <alignment horizontal="left" vertical="center"/>
    </xf>
    <xf numFmtId="0" fontId="8" fillId="0" borderId="0" xfId="7" applyFont="1" applyBorder="1" applyAlignment="1">
      <alignment horizontal="left" vertical="center"/>
    </xf>
    <xf numFmtId="0" fontId="8" fillId="0" borderId="1" xfId="7" applyFont="1" applyBorder="1" applyAlignment="1">
      <alignment horizontal="left" vertical="center"/>
    </xf>
    <xf numFmtId="0" fontId="8" fillId="0" borderId="3" xfId="7" applyFont="1" applyBorder="1" applyAlignment="1">
      <alignment horizontal="center"/>
    </xf>
    <xf numFmtId="0" fontId="9" fillId="0" borderId="14" xfId="7" applyFont="1" applyBorder="1" applyAlignment="1">
      <alignment horizontal="center"/>
    </xf>
    <xf numFmtId="0" fontId="76" fillId="0" borderId="3" xfId="7" applyFont="1" applyBorder="1" applyAlignment="1">
      <alignment horizontal="left"/>
    </xf>
    <xf numFmtId="0" fontId="8" fillId="0" borderId="0" xfId="13" applyFont="1" applyBorder="1" applyAlignment="1">
      <alignment horizontal="center"/>
    </xf>
    <xf numFmtId="0" fontId="8" fillId="0" borderId="1" xfId="13" applyFont="1" applyBorder="1" applyAlignment="1">
      <alignment horizontal="center"/>
    </xf>
    <xf numFmtId="0" fontId="4" fillId="3" borderId="0" xfId="28" applyFont="1" applyFill="1" applyBorder="1" applyAlignment="1">
      <alignment horizontal="center"/>
    </xf>
    <xf numFmtId="0" fontId="4" fillId="0" borderId="1" xfId="7" applyFont="1" applyFill="1" applyBorder="1" applyAlignment="1">
      <alignment horizontal="center"/>
    </xf>
    <xf numFmtId="0" fontId="7" fillId="0" borderId="1" xfId="7" applyFont="1" applyBorder="1" applyAlignment="1">
      <alignment horizontal="center"/>
    </xf>
    <xf numFmtId="0" fontId="16" fillId="0" borderId="7" xfId="7" applyFont="1" applyFill="1" applyBorder="1" applyAlignment="1">
      <alignment horizontal="left"/>
    </xf>
    <xf numFmtId="0" fontId="16" fillId="0" borderId="1" xfId="7" applyFont="1" applyFill="1" applyBorder="1" applyAlignment="1">
      <alignment horizontal="left"/>
    </xf>
    <xf numFmtId="0" fontId="16" fillId="0" borderId="3" xfId="7" applyFont="1" applyFill="1" applyBorder="1" applyAlignment="1">
      <alignment horizontal="center"/>
    </xf>
    <xf numFmtId="0" fontId="4" fillId="0" borderId="0" xfId="7" applyFont="1" applyFill="1" applyBorder="1" applyAlignment="1">
      <alignment horizontal="center"/>
    </xf>
    <xf numFmtId="0" fontId="16" fillId="0" borderId="0" xfId="7" applyFont="1" applyFill="1" applyBorder="1" applyAlignment="1">
      <alignment horizontal="right"/>
    </xf>
    <xf numFmtId="0" fontId="5" fillId="0" borderId="0" xfId="7" applyFont="1" applyBorder="1" applyAlignment="1"/>
    <xf numFmtId="0" fontId="4" fillId="0" borderId="3" xfId="7" applyFont="1" applyFill="1" applyBorder="1" applyAlignment="1">
      <alignment horizontal="center"/>
    </xf>
    <xf numFmtId="0" fontId="8" fillId="0" borderId="0" xfId="7" applyFont="1" applyBorder="1" applyAlignment="1" applyProtection="1">
      <alignment horizontal="center" vertical="center"/>
      <protection locked="0" hidden="1"/>
    </xf>
    <xf numFmtId="0" fontId="32" fillId="0" borderId="0" xfId="7" applyBorder="1" applyAlignment="1"/>
    <xf numFmtId="0" fontId="4" fillId="0" borderId="3" xfId="7" applyFont="1" applyBorder="1" applyAlignment="1">
      <alignment horizontal="center" vertical="center"/>
    </xf>
    <xf numFmtId="0" fontId="8" fillId="0" borderId="7" xfId="7" applyFont="1" applyBorder="1" applyAlignment="1">
      <alignment horizontal="center" wrapText="1"/>
    </xf>
    <xf numFmtId="0" fontId="8" fillId="0" borderId="1" xfId="7" applyFont="1" applyBorder="1" applyAlignment="1">
      <alignment horizontal="center" wrapText="1"/>
    </xf>
    <xf numFmtId="0" fontId="8" fillId="0" borderId="1" xfId="7" applyFont="1" applyBorder="1" applyAlignment="1">
      <alignment horizontal="center"/>
    </xf>
    <xf numFmtId="0" fontId="4" fillId="0" borderId="0" xfId="7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167" fontId="4" fillId="0" borderId="1" xfId="7" applyNumberFormat="1" applyFont="1" applyFill="1" applyBorder="1" applyAlignment="1">
      <alignment horizontal="left"/>
    </xf>
    <xf numFmtId="167" fontId="19" fillId="0" borderId="0" xfId="7" applyNumberFormat="1" applyFont="1" applyFill="1" applyAlignment="1">
      <alignment horizontal="center"/>
    </xf>
    <xf numFmtId="167" fontId="19" fillId="0" borderId="1" xfId="7" applyNumberFormat="1" applyFont="1" applyFill="1" applyBorder="1" applyAlignment="1">
      <alignment horizontal="center"/>
    </xf>
    <xf numFmtId="0" fontId="16" fillId="0" borderId="7" xfId="7" applyFont="1" applyBorder="1" applyAlignment="1">
      <alignment horizontal="center"/>
    </xf>
    <xf numFmtId="0" fontId="16" fillId="0" borderId="1" xfId="7" applyFont="1" applyBorder="1" applyAlignment="1">
      <alignment horizontal="center"/>
    </xf>
    <xf numFmtId="3" fontId="4" fillId="0" borderId="7" xfId="16" applyFont="1" applyBorder="1" applyAlignment="1">
      <alignment horizontal="left"/>
    </xf>
    <xf numFmtId="3" fontId="4" fillId="0" borderId="0" xfId="16" applyFont="1" applyBorder="1" applyAlignment="1">
      <alignment horizontal="left"/>
    </xf>
    <xf numFmtId="3" fontId="4" fillId="0" borderId="1" xfId="16" applyFont="1" applyBorder="1" applyAlignment="1">
      <alignment horizontal="left"/>
    </xf>
    <xf numFmtId="3" fontId="4" fillId="0" borderId="3" xfId="16" applyFont="1" applyBorder="1" applyAlignment="1">
      <alignment horizontal="center"/>
    </xf>
    <xf numFmtId="3" fontId="4" fillId="0" borderId="3" xfId="16" applyFont="1" applyBorder="1" applyAlignment="1"/>
    <xf numFmtId="3" fontId="4" fillId="0" borderId="7" xfId="16" applyFont="1" applyBorder="1" applyAlignment="1"/>
    <xf numFmtId="0" fontId="8" fillId="0" borderId="0" xfId="16" applyNumberFormat="1" applyFont="1" applyBorder="1" applyAlignment="1">
      <alignment horizontal="left"/>
    </xf>
    <xf numFmtId="3" fontId="4" fillId="0" borderId="7" xfId="16" applyFont="1" applyBorder="1" applyAlignment="1">
      <alignment horizontal="center"/>
    </xf>
    <xf numFmtId="3" fontId="4" fillId="0" borderId="0" xfId="16" applyFont="1" applyBorder="1" applyAlignment="1">
      <alignment horizontal="center"/>
    </xf>
    <xf numFmtId="3" fontId="4" fillId="0" borderId="1" xfId="16" applyFont="1" applyBorder="1" applyAlignment="1">
      <alignment horizontal="center"/>
    </xf>
    <xf numFmtId="0" fontId="4" fillId="0" borderId="3" xfId="16" applyNumberFormat="1" applyFont="1" applyBorder="1" applyAlignment="1" applyProtection="1">
      <alignment horizontal="center"/>
    </xf>
    <xf numFmtId="3" fontId="4" fillId="0" borderId="7" xfId="16" applyNumberFormat="1" applyFont="1" applyBorder="1" applyAlignment="1" applyProtection="1">
      <alignment horizontal="left" vertical="center"/>
    </xf>
    <xf numFmtId="3" fontId="4" fillId="0" borderId="1" xfId="16" applyNumberFormat="1" applyFont="1" applyBorder="1" applyAlignment="1" applyProtection="1">
      <alignment horizontal="left" vertical="center"/>
    </xf>
    <xf numFmtId="3" fontId="4" fillId="0" borderId="7" xfId="16" applyNumberFormat="1" applyFont="1" applyFill="1" applyBorder="1" applyAlignment="1" applyProtection="1">
      <alignment horizontal="left"/>
    </xf>
    <xf numFmtId="3" fontId="4" fillId="0" borderId="1" xfId="16" quotePrefix="1" applyNumberFormat="1" applyFont="1" applyFill="1" applyBorder="1" applyAlignment="1" applyProtection="1">
      <alignment horizontal="left"/>
    </xf>
    <xf numFmtId="0" fontId="4" fillId="0" borderId="0" xfId="31" applyFont="1" applyBorder="1" applyAlignment="1">
      <alignment horizontal="center"/>
    </xf>
    <xf numFmtId="0" fontId="4" fillId="0" borderId="1" xfId="31" applyFont="1" applyBorder="1" applyAlignment="1">
      <alignment horizontal="center"/>
    </xf>
    <xf numFmtId="0" fontId="9" fillId="0" borderId="0" xfId="31" applyFont="1" applyAlignment="1"/>
    <xf numFmtId="0" fontId="40" fillId="0" borderId="0" xfId="31" applyAlignment="1"/>
    <xf numFmtId="0" fontId="4" fillId="0" borderId="1" xfId="32" applyFont="1" applyFill="1" applyBorder="1" applyAlignment="1">
      <alignment horizontal="left"/>
    </xf>
    <xf numFmtId="0" fontId="4" fillId="3" borderId="7" xfId="19" applyFont="1" applyFill="1" applyBorder="1" applyAlignment="1">
      <alignment horizontal="center"/>
    </xf>
    <xf numFmtId="0" fontId="4" fillId="3" borderId="1" xfId="19" applyFont="1" applyFill="1" applyBorder="1" applyAlignment="1">
      <alignment horizontal="center"/>
    </xf>
    <xf numFmtId="0" fontId="4" fillId="3" borderId="0" xfId="19" applyFont="1" applyFill="1" applyBorder="1" applyAlignment="1">
      <alignment horizontal="center"/>
    </xf>
    <xf numFmtId="0" fontId="54" fillId="3" borderId="0" xfId="19" applyFill="1" applyBorder="1" applyAlignment="1">
      <alignment horizontal="center"/>
    </xf>
    <xf numFmtId="0" fontId="4" fillId="3" borderId="0" xfId="32" applyFont="1" applyFill="1" applyBorder="1" applyAlignment="1">
      <alignment horizontal="center"/>
    </xf>
    <xf numFmtId="0" fontId="4" fillId="0" borderId="1" xfId="7" applyFont="1" applyFill="1" applyBorder="1" applyAlignment="1">
      <alignment horizontal="right"/>
    </xf>
    <xf numFmtId="0" fontId="4" fillId="0" borderId="7" xfId="7" applyFont="1" applyFill="1" applyBorder="1" applyAlignment="1">
      <alignment horizontal="left"/>
    </xf>
    <xf numFmtId="0" fontId="19" fillId="0" borderId="0" xfId="7" applyFont="1" applyAlignment="1"/>
    <xf numFmtId="0" fontId="19" fillId="0" borderId="1" xfId="7" applyFont="1" applyBorder="1" applyAlignment="1"/>
    <xf numFmtId="0" fontId="4" fillId="0" borderId="7" xfId="7" applyFont="1" applyFill="1" applyBorder="1" applyAlignment="1">
      <alignment horizontal="center"/>
    </xf>
    <xf numFmtId="0" fontId="4" fillId="0" borderId="1" xfId="7" applyNumberFormat="1" applyFont="1" applyFill="1" applyBorder="1" applyAlignment="1">
      <alignment horizontal="center"/>
    </xf>
    <xf numFmtId="0" fontId="4" fillId="0" borderId="1" xfId="7" applyFont="1" applyFill="1" applyBorder="1" applyAlignment="1">
      <alignment horizontal="left"/>
    </xf>
    <xf numFmtId="0" fontId="19" fillId="0" borderId="0" xfId="7" applyFont="1" applyBorder="1" applyAlignment="1">
      <alignment horizontal="center"/>
    </xf>
    <xf numFmtId="0" fontId="19" fillId="0" borderId="1" xfId="7" applyFont="1" applyBorder="1" applyAlignment="1">
      <alignment horizontal="center"/>
    </xf>
    <xf numFmtId="2" fontId="16" fillId="0" borderId="1" xfId="7" applyNumberFormat="1" applyFont="1" applyFill="1" applyBorder="1" applyAlignment="1">
      <alignment horizontal="left"/>
    </xf>
    <xf numFmtId="2" fontId="16" fillId="0" borderId="0" xfId="7" applyNumberFormat="1" applyFont="1" applyFill="1" applyBorder="1" applyAlignment="1">
      <alignment horizontal="center"/>
    </xf>
    <xf numFmtId="2" fontId="16" fillId="0" borderId="1" xfId="7" applyNumberFormat="1" applyFont="1" applyFill="1" applyBorder="1" applyAlignment="1">
      <alignment horizontal="center"/>
    </xf>
    <xf numFmtId="0" fontId="4" fillId="0" borderId="0" xfId="7" applyFont="1" applyBorder="1" applyAlignment="1">
      <alignment horizontal="center"/>
    </xf>
    <xf numFmtId="0" fontId="4" fillId="0" borderId="1" xfId="7" applyFont="1" applyBorder="1" applyAlignment="1">
      <alignment horizontal="center"/>
    </xf>
    <xf numFmtId="0" fontId="4" fillId="0" borderId="7" xfId="16" applyNumberFormat="1" applyFont="1" applyBorder="1" applyAlignment="1" applyProtection="1">
      <alignment horizontal="center"/>
    </xf>
    <xf numFmtId="0" fontId="4" fillId="3" borderId="7" xfId="23" applyFont="1" applyFill="1" applyBorder="1" applyAlignment="1">
      <alignment horizontal="center"/>
    </xf>
    <xf numFmtId="0" fontId="4" fillId="3" borderId="1" xfId="23" applyFont="1" applyFill="1" applyBorder="1" applyAlignment="1">
      <alignment horizontal="center"/>
    </xf>
    <xf numFmtId="0" fontId="95" fillId="0" borderId="7" xfId="0" applyNumberFormat="1" applyFont="1" applyFill="1" applyBorder="1" applyAlignment="1">
      <alignment horizontal="center" vertical="center"/>
    </xf>
    <xf numFmtId="0" fontId="95" fillId="0" borderId="1" xfId="0" applyNumberFormat="1" applyFont="1" applyFill="1" applyBorder="1" applyAlignment="1">
      <alignment horizontal="center" vertical="center"/>
    </xf>
    <xf numFmtId="0" fontId="95" fillId="0" borderId="3" xfId="0" applyNumberFormat="1" applyFont="1" applyFill="1" applyBorder="1" applyAlignment="1">
      <alignment horizontal="center" vertical="center"/>
    </xf>
  </cellXfs>
  <cellStyles count="45">
    <cellStyle name="%40 - Vurgu1" xfId="41" builtinId="31"/>
    <cellStyle name="Başlık 2" xfId="40" builtinId="17"/>
    <cellStyle name="Comma_netborç_MYB" xfId="1"/>
    <cellStyle name="f‰H_x0010_‹Ëf‰h,ÿt$_x0018_è¸Wÿÿé&gt;Ëÿÿ÷Ç_x0001_" xfId="2"/>
    <cellStyle name="Köprü" xfId="3" builtinId="8"/>
    <cellStyle name="Köprü 2" xfId="4"/>
    <cellStyle name="Köprü 3" xfId="27"/>
    <cellStyle name="Normal" xfId="0" builtinId="0"/>
    <cellStyle name="Normal 10" xfId="5"/>
    <cellStyle name="Normal 11" xfId="6"/>
    <cellStyle name="Normal 12" xfId="28"/>
    <cellStyle name="Normal 13" xfId="36"/>
    <cellStyle name="Normal 2" xfId="7"/>
    <cellStyle name="Normal 2 2" xfId="8"/>
    <cellStyle name="Normal 2 2 2" xfId="43"/>
    <cellStyle name="Normal 2 3" xfId="9"/>
    <cellStyle name="Normal 2 4" xfId="10"/>
    <cellStyle name="Normal 2 5" xfId="32"/>
    <cellStyle name="Normal 2 6" xfId="37"/>
    <cellStyle name="Normal 3" xfId="11"/>
    <cellStyle name="Normal 3 2" xfId="12"/>
    <cellStyle name="Normal 3 3" xfId="31"/>
    <cellStyle name="Normal 3 4" xfId="38"/>
    <cellStyle name="Normal 4" xfId="13"/>
    <cellStyle name="Normal 5" xfId="14"/>
    <cellStyle name="Normal 6" xfId="15"/>
    <cellStyle name="Normal 7" xfId="16"/>
    <cellStyle name="Normal 8" xfId="17"/>
    <cellStyle name="Normal 8 7" xfId="18"/>
    <cellStyle name="Normal 9" xfId="19"/>
    <cellStyle name="Normal_1996-2001-IIP 2" xfId="35"/>
    <cellStyle name="Normal_21-4 2" xfId="39"/>
    <cellStyle name="Normal_56-57-IHR-ITH-IL" xfId="20"/>
    <cellStyle name="Normal_Book1" xfId="42"/>
    <cellStyle name="Normal_BoP2002FORMAT 2 2" xfId="34"/>
    <cellStyle name="Normal_BoP2002FORMAT 3" xfId="33"/>
    <cellStyle name="Normal_MANDETAY2000_man5yeniseriyayım" xfId="21"/>
    <cellStyle name="Normal_MANDETAY2005N" xfId="22"/>
    <cellStyle name="Normal_Sayfa1" xfId="23"/>
    <cellStyle name="Normal_t01_BOSSABLON" xfId="30"/>
    <cellStyle name="Virgül" xfId="44" builtinId="3"/>
    <cellStyle name="Virgül 2" xfId="24"/>
    <cellStyle name="Virgül 3" xfId="25"/>
    <cellStyle name="Virgül 4" xfId="29"/>
    <cellStyle name="Yüzde 2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304;&#231;indekiler!Print_Are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100692</xdr:rowOff>
    </xdr:from>
    <xdr:to>
      <xdr:col>2</xdr:col>
      <xdr:colOff>0</xdr:colOff>
      <xdr:row>42</xdr:row>
      <xdr:rowOff>408213</xdr:rowOff>
    </xdr:to>
    <xdr:sp macro="" textlink="">
      <xdr:nvSpPr>
        <xdr:cNvPr id="2" name="Pentagon 2">
          <a:hlinkClick xmlns:r="http://schemas.openxmlformats.org/officeDocument/2006/relationships" r:id="rId1" tooltip="Endeks"/>
        </xdr:cNvPr>
        <xdr:cNvSpPr/>
      </xdr:nvSpPr>
      <xdr:spPr>
        <a:xfrm flipH="1">
          <a:off x="3267075" y="8416017"/>
          <a:ext cx="0" cy="183696"/>
        </a:xfrm>
        <a:prstGeom prst="homePlate">
          <a:avLst/>
        </a:prstGeom>
        <a:solidFill>
          <a:srgbClr val="4F8F98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r-TR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</a:rPr>
            <a:t>İçindekiler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bultenler\EKOLAR%20WEB%20SAYFASI\EKOLAR-TURK\&#220;lkelere%20G&#246;re%20&#304;hrac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-2019"/>
      <sheetName val="DÖNEMLİK"/>
    </sheetNames>
    <sheetDataSet>
      <sheetData sheetId="0">
        <row r="3">
          <cell r="B3" t="str">
            <v>Fransa</v>
          </cell>
          <cell r="C3">
            <v>6654.6513409999989</v>
          </cell>
          <cell r="D3">
            <v>6856.4392960000005</v>
          </cell>
          <cell r="E3">
            <v>6101.3810109999995</v>
          </cell>
          <cell r="F3">
            <v>6309.3886840000005</v>
          </cell>
          <cell r="G3">
            <v>6895.2513470000004</v>
          </cell>
          <cell r="H3">
            <v>7655.3395400000009</v>
          </cell>
          <cell r="I3">
            <v>7946.4688060000008</v>
          </cell>
        </row>
        <row r="4">
          <cell r="B4" t="str">
            <v>Hollanda</v>
          </cell>
          <cell r="C4">
            <v>3783.6809099999996</v>
          </cell>
          <cell r="D4">
            <v>3654.0591420000001</v>
          </cell>
          <cell r="E4">
            <v>3352.6226779999997</v>
          </cell>
          <cell r="F4">
            <v>3843.717999</v>
          </cell>
          <cell r="G4">
            <v>4190.3054649999995</v>
          </cell>
          <cell r="H4">
            <v>5100.7439420000001</v>
          </cell>
          <cell r="I4">
            <v>5762.6073509999997</v>
          </cell>
        </row>
        <row r="5">
          <cell r="B5" t="str">
            <v>Almanya</v>
          </cell>
          <cell r="C5">
            <v>14832.546203000004</v>
          </cell>
          <cell r="D5">
            <v>16275.367169999998</v>
          </cell>
          <cell r="E5">
            <v>14490.425591999998</v>
          </cell>
          <cell r="F5">
            <v>15164.954449999997</v>
          </cell>
          <cell r="G5">
            <v>16356.392392000002</v>
          </cell>
          <cell r="H5">
            <v>17353.443488000001</v>
          </cell>
          <cell r="I5">
            <v>16624.070079000001</v>
          </cell>
        </row>
        <row r="6">
          <cell r="B6" t="str">
            <v>İtalya</v>
          </cell>
          <cell r="C6">
            <v>7474.2951090000006</v>
          </cell>
          <cell r="D6">
            <v>7486.5037020000018</v>
          </cell>
          <cell r="E6">
            <v>7152.8268550000003</v>
          </cell>
          <cell r="F6">
            <v>7857.6672420000004</v>
          </cell>
          <cell r="G6">
            <v>8787.949208</v>
          </cell>
          <cell r="H6">
            <v>10047.452617000003</v>
          </cell>
          <cell r="I6">
            <v>9754.3130459999993</v>
          </cell>
        </row>
        <row r="7">
          <cell r="B7" t="str">
            <v>İngiltere</v>
          </cell>
          <cell r="C7">
            <v>9126.7326630000007</v>
          </cell>
          <cell r="D7">
            <v>10216.478795999998</v>
          </cell>
          <cell r="E7">
            <v>10822.849964999998</v>
          </cell>
          <cell r="F7">
            <v>11961.673292000001</v>
          </cell>
          <cell r="G7">
            <v>9932.5385289999995</v>
          </cell>
          <cell r="H7">
            <v>11473.927050999999</v>
          </cell>
          <cell r="I7">
            <v>11281.350020000002</v>
          </cell>
        </row>
        <row r="8">
          <cell r="B8" t="str">
            <v>İrlanda</v>
          </cell>
          <cell r="C8">
            <v>383.57577299999997</v>
          </cell>
          <cell r="D8">
            <v>476.31866999999994</v>
          </cell>
          <cell r="E8">
            <v>473.03711800000002</v>
          </cell>
          <cell r="F8">
            <v>504.57741500000003</v>
          </cell>
          <cell r="G8">
            <v>541.55071099999998</v>
          </cell>
          <cell r="H8">
            <v>770.87164000000007</v>
          </cell>
          <cell r="I8">
            <v>620.01324399999999</v>
          </cell>
        </row>
        <row r="9">
          <cell r="B9" t="str">
            <v>Danimarka</v>
          </cell>
          <cell r="C9">
            <v>1026.9603180000001</v>
          </cell>
          <cell r="D9">
            <v>1108.891566</v>
          </cell>
          <cell r="E9">
            <v>934.44592999999998</v>
          </cell>
          <cell r="F9">
            <v>984.21574700000008</v>
          </cell>
          <cell r="G9">
            <v>1051.7079920000001</v>
          </cell>
          <cell r="H9">
            <v>1115.5342779999999</v>
          </cell>
          <cell r="I9">
            <v>1039.4592809999999</v>
          </cell>
        </row>
        <row r="10">
          <cell r="B10" t="str">
            <v>Yunanistan</v>
          </cell>
          <cell r="C10">
            <v>1544.2394750000001</v>
          </cell>
          <cell r="D10">
            <v>1668.8599670000001</v>
          </cell>
          <cell r="E10">
            <v>1488.6619699999999</v>
          </cell>
          <cell r="F10">
            <v>1472.5363509999997</v>
          </cell>
          <cell r="G10">
            <v>1724.1836700000001</v>
          </cell>
          <cell r="H10">
            <v>2323.000708</v>
          </cell>
          <cell r="I10">
            <v>2245.5740029999997</v>
          </cell>
        </row>
        <row r="11">
          <cell r="B11" t="str">
            <v>Portekiz</v>
          </cell>
          <cell r="C11">
            <v>634.94747299999995</v>
          </cell>
          <cell r="D11">
            <v>581.70184999999992</v>
          </cell>
          <cell r="E11">
            <v>577.22034399999995</v>
          </cell>
          <cell r="F11">
            <v>673.85479499999997</v>
          </cell>
          <cell r="G11">
            <v>837.01418600000011</v>
          </cell>
          <cell r="H11">
            <v>1147.0176049999998</v>
          </cell>
          <cell r="I11">
            <v>1147.1896560000002</v>
          </cell>
        </row>
        <row r="12">
          <cell r="B12" t="str">
            <v>İspanya</v>
          </cell>
          <cell r="C12">
            <v>4554.380725</v>
          </cell>
          <cell r="D12">
            <v>4977.490370999999</v>
          </cell>
          <cell r="E12">
            <v>4948.406954</v>
          </cell>
          <cell r="F12">
            <v>5228.613421</v>
          </cell>
          <cell r="G12">
            <v>6584.9205439999996</v>
          </cell>
          <cell r="H12">
            <v>8121.0960710000008</v>
          </cell>
          <cell r="I12">
            <v>8141.1472089999997</v>
          </cell>
        </row>
        <row r="13">
          <cell r="B13" t="str">
            <v>Belçika</v>
          </cell>
          <cell r="C13">
            <v>2835.4463179999998</v>
          </cell>
          <cell r="D13">
            <v>3190.5144230000001</v>
          </cell>
          <cell r="E13">
            <v>2724.2705660000001</v>
          </cell>
          <cell r="F13">
            <v>2728.0801550000001</v>
          </cell>
          <cell r="G13">
            <v>3364.086519</v>
          </cell>
          <cell r="H13">
            <v>4152.5501370000002</v>
          </cell>
          <cell r="I13">
            <v>3396.818096</v>
          </cell>
        </row>
        <row r="14">
          <cell r="B14" t="str">
            <v>Lüksemburg</v>
          </cell>
          <cell r="C14">
            <v>60.985255000000002</v>
          </cell>
          <cell r="D14">
            <v>70.329369999999997</v>
          </cell>
          <cell r="E14">
            <v>42.204714000000003</v>
          </cell>
          <cell r="F14">
            <v>64.231408999999999</v>
          </cell>
          <cell r="G14">
            <v>40.694335999999993</v>
          </cell>
          <cell r="H14">
            <v>73.17171900000001</v>
          </cell>
          <cell r="I14">
            <v>70.732821000000001</v>
          </cell>
        </row>
        <row r="15">
          <cell r="B15" t="str">
            <v>Ceuta</v>
          </cell>
          <cell r="C15">
            <v>0</v>
          </cell>
          <cell r="D15">
            <v>2.1050000000000001E-3</v>
          </cell>
          <cell r="E15">
            <v>0</v>
          </cell>
          <cell r="F15">
            <v>1.0737999999999999E-2</v>
          </cell>
          <cell r="G15">
            <v>0</v>
          </cell>
          <cell r="H15">
            <v>2.4181000000000001E-2</v>
          </cell>
          <cell r="I15">
            <v>0</v>
          </cell>
        </row>
        <row r="16">
          <cell r="B16" t="str">
            <v>Melilla</v>
          </cell>
          <cell r="C16">
            <v>0.545983</v>
          </cell>
          <cell r="D16">
            <v>0</v>
          </cell>
          <cell r="E16">
            <v>0</v>
          </cell>
          <cell r="F16">
            <v>4.8466000000000002E-2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İzlanda</v>
          </cell>
          <cell r="C17">
            <v>14.529201999999998</v>
          </cell>
          <cell r="D17">
            <v>18.873705999999999</v>
          </cell>
          <cell r="E17">
            <v>67.769558000000004</v>
          </cell>
          <cell r="F17">
            <v>27.384097999999998</v>
          </cell>
          <cell r="G17">
            <v>200.04528500000001</v>
          </cell>
          <cell r="H17">
            <v>24.059218000000001</v>
          </cell>
          <cell r="I17">
            <v>23.440524</v>
          </cell>
        </row>
        <row r="18">
          <cell r="B18" t="str">
            <v>Norveç</v>
          </cell>
          <cell r="C18">
            <v>625.03858500000013</v>
          </cell>
          <cell r="D18">
            <v>562.08771800000011</v>
          </cell>
          <cell r="E18">
            <v>456.15644000000009</v>
          </cell>
          <cell r="F18">
            <v>569.52457600000002</v>
          </cell>
          <cell r="G18">
            <v>564.85610299999996</v>
          </cell>
          <cell r="H18">
            <v>522.26314000000002</v>
          </cell>
          <cell r="I18">
            <v>729.17883699999993</v>
          </cell>
        </row>
        <row r="19">
          <cell r="B19" t="str">
            <v>İsveç</v>
          </cell>
          <cell r="C19">
            <v>1267.6555469999998</v>
          </cell>
          <cell r="D19">
            <v>1436.776963</v>
          </cell>
          <cell r="E19">
            <v>1273.5847239999998</v>
          </cell>
          <cell r="F19">
            <v>1297.5605640000001</v>
          </cell>
          <cell r="G19">
            <v>1462.9933840000003</v>
          </cell>
          <cell r="H19">
            <v>1533.6785180000002</v>
          </cell>
          <cell r="I19">
            <v>1432.7827259999997</v>
          </cell>
        </row>
        <row r="20">
          <cell r="B20" t="str">
            <v>Finlandiya</v>
          </cell>
          <cell r="C20">
            <v>304.34790000000004</v>
          </cell>
          <cell r="D20">
            <v>333.89539100000007</v>
          </cell>
          <cell r="E20">
            <v>269.51200300000005</v>
          </cell>
          <cell r="F20">
            <v>295.88504800000004</v>
          </cell>
          <cell r="G20">
            <v>305.24406800000003</v>
          </cell>
          <cell r="H20">
            <v>343.80756499999995</v>
          </cell>
          <cell r="I20">
            <v>335.04283000000004</v>
          </cell>
        </row>
        <row r="21">
          <cell r="B21" t="str">
            <v>Liechtenstein</v>
          </cell>
          <cell r="C21">
            <v>15.123304000000003</v>
          </cell>
          <cell r="D21">
            <v>11.981693999999999</v>
          </cell>
          <cell r="E21">
            <v>5.3392480000000004</v>
          </cell>
          <cell r="F21">
            <v>4.5136970000000005</v>
          </cell>
          <cell r="G21">
            <v>4.0740419999999995</v>
          </cell>
          <cell r="H21">
            <v>5.0551759999999994</v>
          </cell>
          <cell r="I21">
            <v>2.185406</v>
          </cell>
        </row>
        <row r="22">
          <cell r="B22" t="str">
            <v>Avusturya</v>
          </cell>
          <cell r="C22">
            <v>1083.3099010000001</v>
          </cell>
          <cell r="D22">
            <v>1153.500499</v>
          </cell>
          <cell r="E22">
            <v>1044.905861</v>
          </cell>
          <cell r="F22">
            <v>1070.710703</v>
          </cell>
          <cell r="G22">
            <v>1147.2191640000001</v>
          </cell>
          <cell r="H22">
            <v>1205.75981</v>
          </cell>
          <cell r="I22">
            <v>1183.863742</v>
          </cell>
        </row>
        <row r="23">
          <cell r="B23" t="str">
            <v>İsviçre</v>
          </cell>
          <cell r="C23">
            <v>1109.4279479999998</v>
          </cell>
          <cell r="D23">
            <v>3238.4725089999997</v>
          </cell>
          <cell r="E23">
            <v>5707.3369089999987</v>
          </cell>
          <cell r="F23">
            <v>2735.4933139999998</v>
          </cell>
          <cell r="G23">
            <v>920.59294199999999</v>
          </cell>
          <cell r="H23">
            <v>1780.8640930000001</v>
          </cell>
          <cell r="I23">
            <v>1040.1601169999999</v>
          </cell>
        </row>
        <row r="24">
          <cell r="B24" t="str">
            <v>Faroe Adaları</v>
          </cell>
          <cell r="C24">
            <v>0.48001000000000005</v>
          </cell>
          <cell r="D24">
            <v>0.10288</v>
          </cell>
          <cell r="E24">
            <v>121.32353100000002</v>
          </cell>
          <cell r="F24">
            <v>0.22411200000000001</v>
          </cell>
          <cell r="G24">
            <v>0.26474000000000003</v>
          </cell>
          <cell r="H24">
            <v>0.67753199999999991</v>
          </cell>
          <cell r="I24">
            <v>0.24581299999999998</v>
          </cell>
        </row>
        <row r="25">
          <cell r="B25" t="str">
            <v>Andorra</v>
          </cell>
          <cell r="C25">
            <v>0.40822900000000001</v>
          </cell>
          <cell r="D25">
            <v>0.55561899999999986</v>
          </cell>
          <cell r="E25">
            <v>0.93955800000000012</v>
          </cell>
          <cell r="F25">
            <v>0.36959500000000001</v>
          </cell>
          <cell r="G25">
            <v>0.26890299999999995</v>
          </cell>
          <cell r="H25">
            <v>0.55241399999999996</v>
          </cell>
          <cell r="I25">
            <v>0.34460599999999997</v>
          </cell>
        </row>
        <row r="26">
          <cell r="B26" t="str">
            <v>Cebelitarık</v>
          </cell>
          <cell r="C26">
            <v>118.65236800000001</v>
          </cell>
          <cell r="D26">
            <v>156.32386500000001</v>
          </cell>
          <cell r="E26">
            <v>22.179906000000003</v>
          </cell>
          <cell r="F26">
            <v>70.507517000000007</v>
          </cell>
          <cell r="G26">
            <v>152.57137600000001</v>
          </cell>
          <cell r="H26">
            <v>197.65655899999999</v>
          </cell>
          <cell r="I26">
            <v>95.215695000000011</v>
          </cell>
        </row>
        <row r="27">
          <cell r="B27" t="str">
            <v>Vatikan</v>
          </cell>
          <cell r="C27">
            <v>4.8760000000000001E-3</v>
          </cell>
          <cell r="D27">
            <v>0</v>
          </cell>
          <cell r="E27">
            <v>1.7968000000000001E-2</v>
          </cell>
          <cell r="F27">
            <v>6.2500000000000001E-4</v>
          </cell>
          <cell r="G27">
            <v>0</v>
          </cell>
          <cell r="H27">
            <v>4.1099999999999996E-4</v>
          </cell>
          <cell r="I27">
            <v>0.2989</v>
          </cell>
        </row>
        <row r="28">
          <cell r="B28" t="str">
            <v>Malta</v>
          </cell>
          <cell r="C28">
            <v>959.44252000000006</v>
          </cell>
          <cell r="D28">
            <v>1036.1467970000001</v>
          </cell>
          <cell r="E28">
            <v>537.079205</v>
          </cell>
          <cell r="F28">
            <v>246.30937999999998</v>
          </cell>
          <cell r="G28">
            <v>555.21780400000011</v>
          </cell>
          <cell r="H28">
            <v>575.88106300000004</v>
          </cell>
          <cell r="I28">
            <v>955.34560700000009</v>
          </cell>
        </row>
        <row r="29">
          <cell r="B29" t="str">
            <v>San Marino</v>
          </cell>
          <cell r="C29">
            <v>0.38473600000000002</v>
          </cell>
          <cell r="D29">
            <v>4.0606999999999997E-2</v>
          </cell>
          <cell r="E29">
            <v>1.2952999999999999E-2</v>
          </cell>
          <cell r="F29">
            <v>5.5775999999999999E-2</v>
          </cell>
          <cell r="G29">
            <v>0.15777100000000002</v>
          </cell>
          <cell r="H29">
            <v>0.20244400000000001</v>
          </cell>
          <cell r="I29">
            <v>8.5931000000000007E-2</v>
          </cell>
        </row>
        <row r="30">
          <cell r="B30" t="str">
            <v>Estonya</v>
          </cell>
          <cell r="C30">
            <v>202.27109300000001</v>
          </cell>
          <cell r="D30">
            <v>179.84231099999997</v>
          </cell>
          <cell r="E30">
            <v>120.62344400000001</v>
          </cell>
          <cell r="F30">
            <v>179.999978</v>
          </cell>
          <cell r="G30">
            <v>113.74362400000001</v>
          </cell>
          <cell r="H30">
            <v>95.976548000000008</v>
          </cell>
          <cell r="I30">
            <v>90.423664000000016</v>
          </cell>
        </row>
        <row r="31">
          <cell r="B31" t="str">
            <v>Letonya</v>
          </cell>
          <cell r="C31">
            <v>179.99046100000001</v>
          </cell>
          <cell r="D31">
            <v>206.40809200000001</v>
          </cell>
          <cell r="E31">
            <v>178.88031400000003</v>
          </cell>
          <cell r="F31">
            <v>206.49690199999998</v>
          </cell>
          <cell r="G31">
            <v>128.987222</v>
          </cell>
          <cell r="H31">
            <v>127.87970999999997</v>
          </cell>
          <cell r="I31">
            <v>126.589467</v>
          </cell>
        </row>
        <row r="32">
          <cell r="B32" t="str">
            <v>Litvanya</v>
          </cell>
          <cell r="C32">
            <v>416.17386300000004</v>
          </cell>
          <cell r="D32">
            <v>367.28337199999993</v>
          </cell>
          <cell r="E32">
            <v>312.52281099999999</v>
          </cell>
          <cell r="F32">
            <v>282.92288399999995</v>
          </cell>
          <cell r="G32">
            <v>321.3490339999999</v>
          </cell>
          <cell r="H32">
            <v>293.75059799999997</v>
          </cell>
          <cell r="I32">
            <v>258.71725199999997</v>
          </cell>
        </row>
        <row r="33">
          <cell r="B33" t="str">
            <v>Polonya</v>
          </cell>
          <cell r="C33">
            <v>2137.8019380000001</v>
          </cell>
          <cell r="D33">
            <v>2484.4893519999996</v>
          </cell>
          <cell r="E33">
            <v>2420.2661370000001</v>
          </cell>
          <cell r="F33">
            <v>2752.8510899999997</v>
          </cell>
          <cell r="G33">
            <v>3186.7569399999998</v>
          </cell>
          <cell r="H33">
            <v>3488.0426449999995</v>
          </cell>
          <cell r="I33">
            <v>3449.4923910000007</v>
          </cell>
        </row>
        <row r="34">
          <cell r="B34" t="str">
            <v>Çek Cumhuriyeti</v>
          </cell>
          <cell r="C34">
            <v>848.70624399999997</v>
          </cell>
          <cell r="D34">
            <v>976.65788600000008</v>
          </cell>
          <cell r="E34">
            <v>908.72174100000007</v>
          </cell>
          <cell r="F34">
            <v>948.68646399999989</v>
          </cell>
          <cell r="G34">
            <v>1048.8916100000001</v>
          </cell>
          <cell r="H34">
            <v>1162.3093650000003</v>
          </cell>
          <cell r="I34">
            <v>1112.8721739999999</v>
          </cell>
        </row>
        <row r="35">
          <cell r="B35" t="str">
            <v>Slovakya</v>
          </cell>
          <cell r="C35">
            <v>462.83453500000002</v>
          </cell>
          <cell r="D35">
            <v>528.44996500000002</v>
          </cell>
          <cell r="E35">
            <v>557.28981799999997</v>
          </cell>
          <cell r="F35">
            <v>404.88343199999997</v>
          </cell>
          <cell r="G35">
            <v>405.37672699999996</v>
          </cell>
          <cell r="H35">
            <v>552.60571699999991</v>
          </cell>
          <cell r="I35">
            <v>598.89622999999995</v>
          </cell>
        </row>
        <row r="36">
          <cell r="B36" t="str">
            <v>Macaristan</v>
          </cell>
          <cell r="C36">
            <v>709.98928299999989</v>
          </cell>
          <cell r="D36">
            <v>774.66740600000003</v>
          </cell>
          <cell r="E36">
            <v>801.53001299999994</v>
          </cell>
          <cell r="F36">
            <v>947.583392</v>
          </cell>
          <cell r="G36">
            <v>1206.0806110000001</v>
          </cell>
          <cell r="H36">
            <v>1312.8070600000001</v>
          </cell>
          <cell r="I36">
            <v>1423.4430970000001</v>
          </cell>
        </row>
        <row r="37">
          <cell r="B37" t="str">
            <v>Romanya</v>
          </cell>
          <cell r="C37">
            <v>2783.7980120000002</v>
          </cell>
          <cell r="D37">
            <v>3141.5126459999997</v>
          </cell>
          <cell r="E37">
            <v>2924.6573599999997</v>
          </cell>
          <cell r="F37">
            <v>2801.6854229999999</v>
          </cell>
          <cell r="G37">
            <v>3315.1299949999998</v>
          </cell>
          <cell r="H37">
            <v>4137.3383239999994</v>
          </cell>
          <cell r="I37">
            <v>4073.7686009999998</v>
          </cell>
        </row>
        <row r="38">
          <cell r="B38" t="str">
            <v>Bulgaristan</v>
          </cell>
          <cell r="C38">
            <v>2136.157181</v>
          </cell>
          <cell r="D38">
            <v>2117.3348450000003</v>
          </cell>
          <cell r="E38">
            <v>1762.803015</v>
          </cell>
          <cell r="F38">
            <v>2488.1434050000003</v>
          </cell>
          <cell r="G38">
            <v>2919.7932509999996</v>
          </cell>
          <cell r="H38">
            <v>2816.99208</v>
          </cell>
          <cell r="I38">
            <v>2668.8297239999993</v>
          </cell>
        </row>
        <row r="39">
          <cell r="B39" t="str">
            <v>Arnavutluk</v>
          </cell>
          <cell r="C39">
            <v>321.51909699999999</v>
          </cell>
          <cell r="D39">
            <v>327.91929599999997</v>
          </cell>
          <cell r="E39">
            <v>293.69334900000007</v>
          </cell>
          <cell r="F39">
            <v>312.37072700000004</v>
          </cell>
          <cell r="G39">
            <v>403.49622699999992</v>
          </cell>
          <cell r="H39">
            <v>429.96114900000003</v>
          </cell>
          <cell r="I39">
            <v>487.34530100000006</v>
          </cell>
        </row>
        <row r="40">
          <cell r="B40" t="str">
            <v>Ukrayna</v>
          </cell>
          <cell r="C40">
            <v>2387.613155</v>
          </cell>
          <cell r="D40">
            <v>1855.8673679999999</v>
          </cell>
          <cell r="E40">
            <v>1181.1466250000001</v>
          </cell>
          <cell r="F40">
            <v>1330.6511720000001</v>
          </cell>
          <cell r="G40">
            <v>1465.923303</v>
          </cell>
          <cell r="H40">
            <v>1684.156403</v>
          </cell>
          <cell r="I40">
            <v>2156.8761380000001</v>
          </cell>
        </row>
        <row r="41">
          <cell r="B41" t="str">
            <v>Belarus</v>
          </cell>
          <cell r="C41">
            <v>317.72311600000006</v>
          </cell>
          <cell r="D41">
            <v>285.30051700000001</v>
          </cell>
          <cell r="E41">
            <v>217.00510699999998</v>
          </cell>
          <cell r="F41">
            <v>371.48721899999998</v>
          </cell>
          <cell r="G41">
            <v>438.98733899999991</v>
          </cell>
          <cell r="H41">
            <v>456.12165000000005</v>
          </cell>
          <cell r="I41">
            <v>543.27783299999999</v>
          </cell>
        </row>
        <row r="42">
          <cell r="B42" t="str">
            <v>Moldova</v>
          </cell>
          <cell r="C42">
            <v>297.65028699999999</v>
          </cell>
          <cell r="D42">
            <v>319.91593799999998</v>
          </cell>
          <cell r="E42">
            <v>223.02678599999999</v>
          </cell>
          <cell r="F42">
            <v>279.06660800000003</v>
          </cell>
          <cell r="G42">
            <v>306.14202299999999</v>
          </cell>
          <cell r="H42">
            <v>290.03213699999998</v>
          </cell>
          <cell r="I42">
            <v>343.38133799999997</v>
          </cell>
        </row>
        <row r="43">
          <cell r="B43" t="str">
            <v>Rusya Federasyonu</v>
          </cell>
          <cell r="C43">
            <v>7213.8942879999995</v>
          </cell>
          <cell r="D43">
            <v>6170.4523589999999</v>
          </cell>
          <cell r="E43">
            <v>3684.2629110000007</v>
          </cell>
          <cell r="F43">
            <v>1792.9161209999997</v>
          </cell>
          <cell r="G43">
            <v>2869.8474000000006</v>
          </cell>
          <cell r="H43">
            <v>3652.6033509999997</v>
          </cell>
          <cell r="I43">
            <v>4153.202389</v>
          </cell>
        </row>
        <row r="44">
          <cell r="B44" t="str">
            <v>Gürcistan</v>
          </cell>
          <cell r="C44">
            <v>1409.0427310000005</v>
          </cell>
          <cell r="D44">
            <v>1611.3458600000001</v>
          </cell>
          <cell r="E44">
            <v>1258.058673</v>
          </cell>
          <cell r="F44">
            <v>1315.7391440000004</v>
          </cell>
          <cell r="G44">
            <v>1337.7995020000001</v>
          </cell>
          <cell r="H44">
            <v>1438.618152</v>
          </cell>
          <cell r="I44">
            <v>1578.139146</v>
          </cell>
        </row>
        <row r="45">
          <cell r="B45" t="str">
            <v>Ermenistan</v>
          </cell>
          <cell r="C45">
            <v>0.13447700000000001</v>
          </cell>
          <cell r="D45">
            <v>2.4417999999999999E-2</v>
          </cell>
          <cell r="E45">
            <v>0.135321</v>
          </cell>
          <cell r="F45">
            <v>0.41648000000000002</v>
          </cell>
          <cell r="G45">
            <v>0.43345500000000003</v>
          </cell>
          <cell r="H45">
            <v>0.12114500000000002</v>
          </cell>
          <cell r="I45">
            <v>1.9180999999999997E-2</v>
          </cell>
        </row>
        <row r="46">
          <cell r="B46" t="str">
            <v>Azerbaycan</v>
          </cell>
          <cell r="C46">
            <v>3174.4970309999999</v>
          </cell>
          <cell r="D46">
            <v>3061.218386</v>
          </cell>
          <cell r="E46">
            <v>2092.2068589999999</v>
          </cell>
          <cell r="F46">
            <v>1387.8858910000004</v>
          </cell>
          <cell r="G46">
            <v>1476.5221230000002</v>
          </cell>
          <cell r="H46">
            <v>1701.927224</v>
          </cell>
          <cell r="I46">
            <v>1788.7075480000001</v>
          </cell>
        </row>
        <row r="47">
          <cell r="B47" t="str">
            <v>Kazakistan</v>
          </cell>
          <cell r="C47">
            <v>1155.8144150000001</v>
          </cell>
          <cell r="D47">
            <v>1086.994907</v>
          </cell>
          <cell r="E47">
            <v>882.33429699999999</v>
          </cell>
          <cell r="F47">
            <v>713.82548499999996</v>
          </cell>
          <cell r="G47">
            <v>840.33576900000014</v>
          </cell>
          <cell r="H47">
            <v>790.31809799999996</v>
          </cell>
          <cell r="I47">
            <v>900.18222900000001</v>
          </cell>
        </row>
        <row r="48">
          <cell r="B48" t="str">
            <v>Türkmenistan</v>
          </cell>
          <cell r="C48">
            <v>2050.2484909999998</v>
          </cell>
          <cell r="D48">
            <v>2367.6464309999997</v>
          </cell>
          <cell r="E48">
            <v>1968.0623199999998</v>
          </cell>
          <cell r="F48">
            <v>1369.1280699999998</v>
          </cell>
          <cell r="G48">
            <v>1117.7445009999999</v>
          </cell>
          <cell r="H48">
            <v>503.19653299999993</v>
          </cell>
          <cell r="I48">
            <v>744.76622800000007</v>
          </cell>
        </row>
        <row r="49">
          <cell r="B49" t="str">
            <v>Özbekistan</v>
          </cell>
          <cell r="C49">
            <v>624.4823110000001</v>
          </cell>
          <cell r="D49">
            <v>650.35454300000004</v>
          </cell>
          <cell r="E49">
            <v>518.15743800000007</v>
          </cell>
          <cell r="F49">
            <v>559.42505200000016</v>
          </cell>
          <cell r="G49">
            <v>726.71926899999994</v>
          </cell>
          <cell r="H49">
            <v>1030.5871269999998</v>
          </cell>
          <cell r="I49">
            <v>1232.2882830000001</v>
          </cell>
        </row>
        <row r="50">
          <cell r="B50" t="str">
            <v>Tacikistan</v>
          </cell>
          <cell r="C50">
            <v>309.02256900000003</v>
          </cell>
          <cell r="D50">
            <v>303.37933699999996</v>
          </cell>
          <cell r="E50">
            <v>177.10551199999998</v>
          </cell>
          <cell r="F50">
            <v>160.923157</v>
          </cell>
          <cell r="G50">
            <v>166.92117400000001</v>
          </cell>
          <cell r="H50">
            <v>188.69990300000001</v>
          </cell>
          <cell r="I50">
            <v>156.60762599999998</v>
          </cell>
        </row>
        <row r="51">
          <cell r="B51" t="str">
            <v>Kırgızistan</v>
          </cell>
          <cell r="C51">
            <v>432.301019</v>
          </cell>
          <cell r="D51">
            <v>467.51426300000003</v>
          </cell>
          <cell r="E51">
            <v>317.22231400000004</v>
          </cell>
          <cell r="F51">
            <v>327.84560399999998</v>
          </cell>
          <cell r="G51">
            <v>379.07212400000009</v>
          </cell>
          <cell r="H51">
            <v>391.93610099999995</v>
          </cell>
          <cell r="I51">
            <v>442.09111500000006</v>
          </cell>
        </row>
        <row r="52">
          <cell r="B52" t="str">
            <v>Slovenya</v>
          </cell>
          <cell r="C52">
            <v>696.77211400000022</v>
          </cell>
          <cell r="D52">
            <v>756.71066700000006</v>
          </cell>
          <cell r="E52">
            <v>823.39526000000001</v>
          </cell>
          <cell r="F52">
            <v>943.55662299999995</v>
          </cell>
          <cell r="G52">
            <v>1177.0527070000003</v>
          </cell>
          <cell r="H52">
            <v>1507.4844480000002</v>
          </cell>
          <cell r="I52">
            <v>1843.3666020000003</v>
          </cell>
        </row>
        <row r="53">
          <cell r="B53" t="str">
            <v>Hırvatistan</v>
          </cell>
          <cell r="C53">
            <v>263.62300300000004</v>
          </cell>
          <cell r="D53">
            <v>300.20099300000004</v>
          </cell>
          <cell r="E53">
            <v>257.37345999999997</v>
          </cell>
          <cell r="F53">
            <v>282.30296700000002</v>
          </cell>
          <cell r="G53">
            <v>319.43920600000001</v>
          </cell>
          <cell r="H53">
            <v>414.66972200000004</v>
          </cell>
          <cell r="I53">
            <v>442.10940099999999</v>
          </cell>
        </row>
        <row r="54">
          <cell r="B54" t="str">
            <v>Bosna-Hersek</v>
          </cell>
          <cell r="C54">
            <v>278.86080700000002</v>
          </cell>
          <cell r="D54">
            <v>325.56429100000008</v>
          </cell>
          <cell r="E54">
            <v>295.96255699999995</v>
          </cell>
          <cell r="F54">
            <v>317.56804899999997</v>
          </cell>
          <cell r="G54">
            <v>356.267608</v>
          </cell>
          <cell r="H54">
            <v>430.82688699999994</v>
          </cell>
          <cell r="I54">
            <v>453.57680500000004</v>
          </cell>
        </row>
        <row r="55">
          <cell r="B55" t="str">
            <v>Kosova</v>
          </cell>
          <cell r="C55">
            <v>293.04011200000002</v>
          </cell>
          <cell r="D55">
            <v>284.65768000000003</v>
          </cell>
          <cell r="E55">
            <v>250.43750899999998</v>
          </cell>
          <cell r="F55">
            <v>272.04525900000004</v>
          </cell>
          <cell r="G55">
            <v>282.16742699999998</v>
          </cell>
          <cell r="H55">
            <v>313.337648</v>
          </cell>
          <cell r="I55">
            <v>347.77402800000004</v>
          </cell>
        </row>
        <row r="56">
          <cell r="B56" t="str">
            <v>Makedonya</v>
          </cell>
          <cell r="C56">
            <v>302.839899</v>
          </cell>
          <cell r="D56">
            <v>355.26191300000005</v>
          </cell>
          <cell r="E56">
            <v>337.69155999999998</v>
          </cell>
          <cell r="F56">
            <v>395.93885399999999</v>
          </cell>
          <cell r="G56">
            <v>380.46062499999999</v>
          </cell>
          <cell r="H56">
            <v>413.18155099999996</v>
          </cell>
          <cell r="I56">
            <v>408.90821899999992</v>
          </cell>
        </row>
        <row r="57">
          <cell r="B57" t="str">
            <v>Karadağ</v>
          </cell>
          <cell r="C57">
            <v>33.012139000000005</v>
          </cell>
          <cell r="D57">
            <v>36.005095999999995</v>
          </cell>
          <cell r="E57">
            <v>39.767231000000002</v>
          </cell>
          <cell r="F57">
            <v>52.808861999999998</v>
          </cell>
          <cell r="G57">
            <v>61.326338999999997</v>
          </cell>
          <cell r="H57">
            <v>80.363322000000011</v>
          </cell>
          <cell r="I57">
            <v>131.55175200000002</v>
          </cell>
        </row>
        <row r="58">
          <cell r="B58" t="str">
            <v>Sırbistan</v>
          </cell>
          <cell r="C58">
            <v>451.76534599999997</v>
          </cell>
          <cell r="D58">
            <v>515.45029</v>
          </cell>
          <cell r="E58">
            <v>517.27180199999998</v>
          </cell>
          <cell r="F58">
            <v>619.23690599999998</v>
          </cell>
          <cell r="G58">
            <v>760.885942</v>
          </cell>
          <cell r="H58">
            <v>915.6014110000001</v>
          </cell>
          <cell r="I58">
            <v>954.60843899999998</v>
          </cell>
        </row>
        <row r="59">
          <cell r="B59" t="str">
            <v>Fas</v>
          </cell>
          <cell r="C59">
            <v>1310.5005489999999</v>
          </cell>
          <cell r="D59">
            <v>1447.5196189999997</v>
          </cell>
          <cell r="E59">
            <v>1371.417492</v>
          </cell>
          <cell r="F59">
            <v>1489.797501</v>
          </cell>
          <cell r="G59">
            <v>1686.7126419999997</v>
          </cell>
          <cell r="H59">
            <v>2036.3005100000003</v>
          </cell>
          <cell r="I59">
            <v>2346.7847349999997</v>
          </cell>
        </row>
        <row r="60">
          <cell r="B60" t="str">
            <v>Cezayir</v>
          </cell>
          <cell r="C60">
            <v>2122.0934099999999</v>
          </cell>
          <cell r="D60">
            <v>2231.208936</v>
          </cell>
          <cell r="E60">
            <v>1932.394634</v>
          </cell>
          <cell r="F60">
            <v>1830.2517719999998</v>
          </cell>
          <cell r="G60">
            <v>1828.143503</v>
          </cell>
          <cell r="H60">
            <v>2120.9278610000001</v>
          </cell>
          <cell r="I60">
            <v>2016.5636530000004</v>
          </cell>
        </row>
        <row r="61">
          <cell r="B61" t="str">
            <v>Tunus</v>
          </cell>
          <cell r="C61">
            <v>1029.1595510000002</v>
          </cell>
          <cell r="D61">
            <v>953.2287859999999</v>
          </cell>
          <cell r="E61">
            <v>848.85445199999981</v>
          </cell>
          <cell r="F61">
            <v>937.80757499999993</v>
          </cell>
          <cell r="G61">
            <v>940.06063899999992</v>
          </cell>
          <cell r="H61">
            <v>959.53732700000012</v>
          </cell>
          <cell r="I61">
            <v>886.7791739999999</v>
          </cell>
        </row>
        <row r="62">
          <cell r="B62" t="str">
            <v>Libya</v>
          </cell>
          <cell r="C62">
            <v>3131.8637400000002</v>
          </cell>
          <cell r="D62">
            <v>2166.2456870000001</v>
          </cell>
          <cell r="E62">
            <v>1517.0690569999999</v>
          </cell>
          <cell r="F62">
            <v>979.45628799999997</v>
          </cell>
          <cell r="G62">
            <v>915.73598400000014</v>
          </cell>
          <cell r="H62">
            <v>1583.5370199999998</v>
          </cell>
          <cell r="I62">
            <v>2069.668506</v>
          </cell>
        </row>
        <row r="63">
          <cell r="B63" t="str">
            <v>Mısır</v>
          </cell>
          <cell r="C63">
            <v>3336.3923829999999</v>
          </cell>
          <cell r="D63">
            <v>3442.2866309999995</v>
          </cell>
          <cell r="E63">
            <v>3249.0972490000008</v>
          </cell>
          <cell r="F63">
            <v>2832.0734570000004</v>
          </cell>
          <cell r="G63">
            <v>2547.8093409999997</v>
          </cell>
          <cell r="H63">
            <v>3214.7502210000002</v>
          </cell>
          <cell r="I63">
            <v>3510.6288000000004</v>
          </cell>
        </row>
        <row r="64">
          <cell r="B64" t="str">
            <v>Sudan</v>
          </cell>
          <cell r="C64">
            <v>300.27911700000004</v>
          </cell>
          <cell r="D64">
            <v>331.37804399999999</v>
          </cell>
          <cell r="E64">
            <v>452.21162800000002</v>
          </cell>
          <cell r="F64">
            <v>469.91654700000004</v>
          </cell>
          <cell r="G64">
            <v>405.37337500000001</v>
          </cell>
          <cell r="H64">
            <v>373.76590800000008</v>
          </cell>
          <cell r="I64">
            <v>307.15406499999995</v>
          </cell>
        </row>
        <row r="65">
          <cell r="B65" t="str">
            <v>Güney Sudan</v>
          </cell>
          <cell r="C65">
            <v>0</v>
          </cell>
          <cell r="D65">
            <v>0</v>
          </cell>
          <cell r="E65">
            <v>0</v>
          </cell>
          <cell r="F65">
            <v>0.19664400000000001</v>
          </cell>
          <cell r="G65">
            <v>2.5863510000000001</v>
          </cell>
          <cell r="H65">
            <v>2.7078099999999998</v>
          </cell>
          <cell r="I65">
            <v>3.5050750000000002</v>
          </cell>
        </row>
        <row r="66">
          <cell r="B66" t="str">
            <v>Moritanya</v>
          </cell>
          <cell r="C66">
            <v>106.10490000000001</v>
          </cell>
          <cell r="D66">
            <v>95.83685899999999</v>
          </cell>
          <cell r="E66">
            <v>99.685686000000018</v>
          </cell>
          <cell r="F66">
            <v>78.676296999999991</v>
          </cell>
          <cell r="G66">
            <v>88.905723999999992</v>
          </cell>
          <cell r="H66">
            <v>145.35989699999999</v>
          </cell>
          <cell r="I66">
            <v>168.38723299999998</v>
          </cell>
        </row>
        <row r="67">
          <cell r="B67" t="str">
            <v>Mali</v>
          </cell>
          <cell r="C67">
            <v>23.294531000000006</v>
          </cell>
          <cell r="D67">
            <v>33.881474000000004</v>
          </cell>
          <cell r="E67">
            <v>31.595011999999993</v>
          </cell>
          <cell r="F67">
            <v>66.194677999999996</v>
          </cell>
          <cell r="G67">
            <v>53.67221</v>
          </cell>
          <cell r="H67">
            <v>54.547421</v>
          </cell>
          <cell r="I67">
            <v>49.161040000000007</v>
          </cell>
        </row>
        <row r="68">
          <cell r="B68" t="str">
            <v>Burkina Faso</v>
          </cell>
          <cell r="C68">
            <v>20.747430000000001</v>
          </cell>
          <cell r="D68">
            <v>26.068218999999996</v>
          </cell>
          <cell r="E68">
            <v>21.978710000000003</v>
          </cell>
          <cell r="F68">
            <v>26.141774000000002</v>
          </cell>
          <cell r="G68">
            <v>27.911079999999998</v>
          </cell>
          <cell r="H68">
            <v>54.469323999999993</v>
          </cell>
          <cell r="I68">
            <v>32.659549000000005</v>
          </cell>
        </row>
        <row r="69">
          <cell r="B69" t="str">
            <v>Nijer</v>
          </cell>
          <cell r="C69">
            <v>46.551096000000001</v>
          </cell>
          <cell r="D69">
            <v>35.518690999999997</v>
          </cell>
          <cell r="E69">
            <v>31.961622999999999</v>
          </cell>
          <cell r="F69">
            <v>23.996292999999998</v>
          </cell>
          <cell r="G69">
            <v>38.484009999999998</v>
          </cell>
          <cell r="H69">
            <v>60.398746000000003</v>
          </cell>
          <cell r="I69">
            <v>75.596902999999998</v>
          </cell>
        </row>
        <row r="70">
          <cell r="B70" t="str">
            <v>Çad</v>
          </cell>
          <cell r="C70">
            <v>13.465382999999997</v>
          </cell>
          <cell r="D70">
            <v>19.354691000000003</v>
          </cell>
          <cell r="E70">
            <v>17.747506000000001</v>
          </cell>
          <cell r="F70">
            <v>18.639304999999997</v>
          </cell>
          <cell r="G70">
            <v>17.966773999999997</v>
          </cell>
          <cell r="H70">
            <v>31.768754999999999</v>
          </cell>
          <cell r="I70">
            <v>40.328019000000005</v>
          </cell>
        </row>
        <row r="71">
          <cell r="B71" t="str">
            <v>Cape Verde</v>
          </cell>
          <cell r="C71">
            <v>7.1403819999999998</v>
          </cell>
          <cell r="D71">
            <v>6.6810069999999993</v>
          </cell>
          <cell r="E71">
            <v>5.2597960000000006</v>
          </cell>
          <cell r="F71">
            <v>4.2533519999999996</v>
          </cell>
          <cell r="G71">
            <v>4.4376880000000005</v>
          </cell>
          <cell r="H71">
            <v>5.2185720000000009</v>
          </cell>
          <cell r="I71">
            <v>9.3732610000000012</v>
          </cell>
        </row>
        <row r="72">
          <cell r="B72" t="str">
            <v>Senegal</v>
          </cell>
          <cell r="C72">
            <v>124.35626900000001</v>
          </cell>
          <cell r="D72">
            <v>169.52696399999996</v>
          </cell>
          <cell r="E72">
            <v>132.28709499999999</v>
          </cell>
          <cell r="F72">
            <v>161.90974300000002</v>
          </cell>
          <cell r="G72">
            <v>250.08459699999997</v>
          </cell>
          <cell r="H72">
            <v>394.06925900000005</v>
          </cell>
          <cell r="I72">
            <v>288.906859</v>
          </cell>
        </row>
        <row r="73">
          <cell r="B73" t="str">
            <v>Gambiya</v>
          </cell>
          <cell r="C73">
            <v>34.766914999999997</v>
          </cell>
          <cell r="D73">
            <v>21.988015999999998</v>
          </cell>
          <cell r="E73">
            <v>16.85904</v>
          </cell>
          <cell r="F73">
            <v>19.753246999999998</v>
          </cell>
          <cell r="G73">
            <v>39.534396000000001</v>
          </cell>
          <cell r="H73">
            <v>48.52863</v>
          </cell>
          <cell r="I73">
            <v>53.533120999999994</v>
          </cell>
        </row>
        <row r="74">
          <cell r="B74" t="str">
            <v>Gine Bissau</v>
          </cell>
          <cell r="C74">
            <v>5.3352500000000003</v>
          </cell>
          <cell r="D74">
            <v>6.6224799999999995</v>
          </cell>
          <cell r="E74">
            <v>5.5312520000000003</v>
          </cell>
          <cell r="F74">
            <v>4.4351210000000005</v>
          </cell>
          <cell r="G74">
            <v>4.2463240000000004</v>
          </cell>
          <cell r="H74">
            <v>4.5355780000000001</v>
          </cell>
          <cell r="I74">
            <v>4.25</v>
          </cell>
        </row>
        <row r="75">
          <cell r="B75" t="str">
            <v>Gine</v>
          </cell>
          <cell r="C75">
            <v>134.68178600000002</v>
          </cell>
          <cell r="D75">
            <v>68.343340999999981</v>
          </cell>
          <cell r="E75">
            <v>68.899454999999989</v>
          </cell>
          <cell r="F75">
            <v>71.673022000000017</v>
          </cell>
          <cell r="G75">
            <v>98.338316999999975</v>
          </cell>
          <cell r="H75">
            <v>110.651627</v>
          </cell>
          <cell r="I75">
            <v>136.921007</v>
          </cell>
        </row>
        <row r="76">
          <cell r="B76" t="str">
            <v>Sierra Leone</v>
          </cell>
          <cell r="C76">
            <v>47.510075000000001</v>
          </cell>
          <cell r="D76">
            <v>46.234575999999997</v>
          </cell>
          <cell r="E76">
            <v>44.526758999999998</v>
          </cell>
          <cell r="F76">
            <v>40.140118000000001</v>
          </cell>
          <cell r="G76">
            <v>51.880454999999998</v>
          </cell>
          <cell r="H76">
            <v>54.509860000000003</v>
          </cell>
          <cell r="I76">
            <v>60.546886000000008</v>
          </cell>
        </row>
        <row r="77">
          <cell r="B77" t="str">
            <v>Liberya</v>
          </cell>
          <cell r="C77">
            <v>143.34270700000002</v>
          </cell>
          <cell r="D77">
            <v>132.08896299999998</v>
          </cell>
          <cell r="E77">
            <v>107.95455</v>
          </cell>
          <cell r="F77">
            <v>121.33013399999999</v>
          </cell>
          <cell r="G77">
            <v>185.06116800000001</v>
          </cell>
          <cell r="H77">
            <v>179.45930999999999</v>
          </cell>
          <cell r="I77">
            <v>222.33119300000001</v>
          </cell>
        </row>
        <row r="78">
          <cell r="B78" t="str">
            <v>Fildişi Kıyısı</v>
          </cell>
          <cell r="C78">
            <v>89.274024999999995</v>
          </cell>
          <cell r="D78">
            <v>94.985983999999988</v>
          </cell>
          <cell r="E78">
            <v>121.94782000000001</v>
          </cell>
          <cell r="F78">
            <v>119.05490100000002</v>
          </cell>
          <cell r="G78">
            <v>154.424755</v>
          </cell>
          <cell r="H78">
            <v>179.19716999999997</v>
          </cell>
          <cell r="I78">
            <v>227.66339500000001</v>
          </cell>
        </row>
        <row r="79">
          <cell r="B79" t="str">
            <v>Gana</v>
          </cell>
          <cell r="C79">
            <v>186.84457700000002</v>
          </cell>
          <cell r="D79">
            <v>187.21224399999997</v>
          </cell>
          <cell r="E79">
            <v>235.31789699999999</v>
          </cell>
          <cell r="F79">
            <v>303.18553500000002</v>
          </cell>
          <cell r="G79">
            <v>229.33594500000001</v>
          </cell>
          <cell r="H79">
            <v>279.97993500000001</v>
          </cell>
          <cell r="I79">
            <v>374.339742</v>
          </cell>
        </row>
        <row r="80">
          <cell r="B80" t="str">
            <v>Togo</v>
          </cell>
          <cell r="C80">
            <v>94.663547000000008</v>
          </cell>
          <cell r="D80">
            <v>58.908075000000004</v>
          </cell>
          <cell r="E80">
            <v>57.004325000000001</v>
          </cell>
          <cell r="F80">
            <v>36.066318000000003</v>
          </cell>
          <cell r="G80">
            <v>59.415083999999986</v>
          </cell>
          <cell r="H80">
            <v>78.699930999999992</v>
          </cell>
          <cell r="I80">
            <v>99.512496000000013</v>
          </cell>
        </row>
        <row r="81">
          <cell r="B81" t="str">
            <v>Benin</v>
          </cell>
          <cell r="C81">
            <v>132.78296500000002</v>
          </cell>
          <cell r="D81">
            <v>100.73250999999999</v>
          </cell>
          <cell r="E81">
            <v>80.254667999999995</v>
          </cell>
          <cell r="F81">
            <v>84.603439999999992</v>
          </cell>
          <cell r="G81">
            <v>95.672903999999988</v>
          </cell>
          <cell r="H81">
            <v>116.80246700000001</v>
          </cell>
          <cell r="I81">
            <v>130.97912199999999</v>
          </cell>
        </row>
        <row r="82">
          <cell r="B82" t="str">
            <v>Nijerya</v>
          </cell>
          <cell r="C82">
            <v>473.17403000000002</v>
          </cell>
          <cell r="D82">
            <v>510.15555000000006</v>
          </cell>
          <cell r="E82">
            <v>375.80802499999999</v>
          </cell>
          <cell r="F82">
            <v>248.04593400000005</v>
          </cell>
          <cell r="G82">
            <v>340.48089999999996</v>
          </cell>
          <cell r="H82">
            <v>368.67528299999992</v>
          </cell>
          <cell r="I82">
            <v>595.92441599999995</v>
          </cell>
        </row>
        <row r="83">
          <cell r="B83" t="str">
            <v>Kamerun</v>
          </cell>
          <cell r="C83">
            <v>108.869885</v>
          </cell>
          <cell r="D83">
            <v>117.44595999999999</v>
          </cell>
          <cell r="E83">
            <v>89.944854000000007</v>
          </cell>
          <cell r="F83">
            <v>69.449640000000002</v>
          </cell>
          <cell r="G83">
            <v>101.13639900000001</v>
          </cell>
          <cell r="H83">
            <v>156.71015399999999</v>
          </cell>
          <cell r="I83">
            <v>156.63691800000001</v>
          </cell>
        </row>
        <row r="84">
          <cell r="B84" t="str">
            <v>Orta Afrika Cumhuriyeti</v>
          </cell>
          <cell r="C84">
            <v>1.4376750000000003</v>
          </cell>
          <cell r="D84">
            <v>6.1649279999999997</v>
          </cell>
          <cell r="E84">
            <v>1.1877710000000001</v>
          </cell>
          <cell r="F84">
            <v>1.0573049999999999</v>
          </cell>
          <cell r="G84">
            <v>1.9660630000000001</v>
          </cell>
          <cell r="H84">
            <v>2.878914</v>
          </cell>
          <cell r="I84">
            <v>4.0626440000000006</v>
          </cell>
        </row>
        <row r="85">
          <cell r="B85" t="str">
            <v>Ekvator Ginesi</v>
          </cell>
          <cell r="C85">
            <v>73.965664999999987</v>
          </cell>
          <cell r="D85">
            <v>65.014282999999992</v>
          </cell>
          <cell r="E85">
            <v>46.447066999999997</v>
          </cell>
          <cell r="F85">
            <v>23.982297000000003</v>
          </cell>
          <cell r="G85">
            <v>22.132836000000001</v>
          </cell>
          <cell r="H85">
            <v>32.349490000000003</v>
          </cell>
          <cell r="I85">
            <v>26.929882000000003</v>
          </cell>
        </row>
        <row r="86">
          <cell r="B86" t="str">
            <v>Sao Tome ve Principe</v>
          </cell>
          <cell r="C86">
            <v>0.50445399999999996</v>
          </cell>
          <cell r="D86">
            <v>0.51852500000000001</v>
          </cell>
          <cell r="E86">
            <v>0.51124000000000003</v>
          </cell>
          <cell r="F86">
            <v>0.73656499999999991</v>
          </cell>
          <cell r="G86">
            <v>1.030518</v>
          </cell>
          <cell r="H86">
            <v>1.8785040000000004</v>
          </cell>
          <cell r="I86">
            <v>2.3898600000000001</v>
          </cell>
        </row>
        <row r="87">
          <cell r="B87" t="str">
            <v>Gabon</v>
          </cell>
          <cell r="C87">
            <v>95.808971999999983</v>
          </cell>
          <cell r="D87">
            <v>58.016120000000008</v>
          </cell>
          <cell r="E87">
            <v>66.734803999999997</v>
          </cell>
          <cell r="F87">
            <v>24.574525000000001</v>
          </cell>
          <cell r="G87">
            <v>40.692260000000005</v>
          </cell>
          <cell r="H87">
            <v>30.941505999999997</v>
          </cell>
          <cell r="I87">
            <v>73.172624999999982</v>
          </cell>
        </row>
        <row r="88">
          <cell r="B88" t="str">
            <v>Kongo</v>
          </cell>
          <cell r="C88">
            <v>95.050251000000017</v>
          </cell>
          <cell r="D88">
            <v>100.681172</v>
          </cell>
          <cell r="E88">
            <v>132.321326</v>
          </cell>
          <cell r="F88">
            <v>105.88919699999998</v>
          </cell>
          <cell r="G88">
            <v>60.916149999999995</v>
          </cell>
          <cell r="H88">
            <v>56.112673000000001</v>
          </cell>
          <cell r="I88">
            <v>60.346788999999994</v>
          </cell>
        </row>
        <row r="89">
          <cell r="B89" t="str">
            <v>Kongo Demokratik Cumhuriyeti</v>
          </cell>
          <cell r="C89">
            <v>39.358562000000006</v>
          </cell>
          <cell r="D89">
            <v>41.072599000000004</v>
          </cell>
          <cell r="E89">
            <v>32.251300000000001</v>
          </cell>
          <cell r="F89">
            <v>25.773968</v>
          </cell>
          <cell r="G89">
            <v>27.073547000000001</v>
          </cell>
          <cell r="H89">
            <v>35.723121999999996</v>
          </cell>
          <cell r="I89">
            <v>54.468178000000009</v>
          </cell>
        </row>
        <row r="90">
          <cell r="B90" t="str">
            <v>Ruanda</v>
          </cell>
          <cell r="C90">
            <v>9.7613139999999987</v>
          </cell>
          <cell r="D90">
            <v>38.389769000000001</v>
          </cell>
          <cell r="E90">
            <v>31.407662999999996</v>
          </cell>
          <cell r="F90">
            <v>30.854571000000004</v>
          </cell>
          <cell r="G90">
            <v>42.601487999999996</v>
          </cell>
          <cell r="H90">
            <v>20.916668000000001</v>
          </cell>
          <cell r="I90">
            <v>33.034286999999999</v>
          </cell>
        </row>
        <row r="91">
          <cell r="B91" t="str">
            <v>Burundi</v>
          </cell>
          <cell r="C91">
            <v>1.5229050000000002</v>
          </cell>
          <cell r="D91">
            <v>2.5175730000000001</v>
          </cell>
          <cell r="E91">
            <v>2.5097130000000005</v>
          </cell>
          <cell r="F91">
            <v>1.8613900000000001</v>
          </cell>
          <cell r="G91">
            <v>1.9731749999999997</v>
          </cell>
          <cell r="H91">
            <v>2.5084809999999997</v>
          </cell>
          <cell r="I91">
            <v>2.6686890000000001</v>
          </cell>
        </row>
        <row r="92">
          <cell r="B92" t="str">
            <v>St. Helena</v>
          </cell>
          <cell r="C92">
            <v>0</v>
          </cell>
          <cell r="D92">
            <v>1.83E-4</v>
          </cell>
          <cell r="E92">
            <v>0</v>
          </cell>
          <cell r="F92">
            <v>0</v>
          </cell>
          <cell r="G92">
            <v>0</v>
          </cell>
          <cell r="H92">
            <v>1.1109000000000001E-2</v>
          </cell>
          <cell r="I92">
            <v>1.2807000000000001E-2</v>
          </cell>
        </row>
        <row r="93">
          <cell r="B93" t="str">
            <v>Angola</v>
          </cell>
          <cell r="C93">
            <v>286.05574999999993</v>
          </cell>
          <cell r="D93">
            <v>306.77260600000005</v>
          </cell>
          <cell r="E93">
            <v>236.40202800000003</v>
          </cell>
          <cell r="F93">
            <v>132.35376200000002</v>
          </cell>
          <cell r="G93">
            <v>189.07582500000001</v>
          </cell>
          <cell r="H93">
            <v>233.46264499999995</v>
          </cell>
          <cell r="I93">
            <v>214.87503700000005</v>
          </cell>
        </row>
        <row r="94">
          <cell r="B94" t="str">
            <v>Etiyopya</v>
          </cell>
          <cell r="C94">
            <v>371.2071489999999</v>
          </cell>
          <cell r="D94">
            <v>336.13984999999997</v>
          </cell>
          <cell r="E94">
            <v>393.349583</v>
          </cell>
          <cell r="F94">
            <v>411.58960000000002</v>
          </cell>
          <cell r="G94">
            <v>347.25339600000007</v>
          </cell>
          <cell r="H94">
            <v>328.70405399999999</v>
          </cell>
          <cell r="I94">
            <v>380.90474299999994</v>
          </cell>
        </row>
        <row r="95">
          <cell r="B95" t="str">
            <v>Eritre</v>
          </cell>
          <cell r="C95">
            <v>1.318106</v>
          </cell>
          <cell r="D95">
            <v>6.2854970000000012</v>
          </cell>
          <cell r="E95">
            <v>13.858733000000001</v>
          </cell>
          <cell r="F95">
            <v>15.665988</v>
          </cell>
          <cell r="G95">
            <v>13.677907000000003</v>
          </cell>
          <cell r="H95">
            <v>8.268616999999999</v>
          </cell>
          <cell r="I95">
            <v>13.933353000000002</v>
          </cell>
        </row>
        <row r="96">
          <cell r="B96" t="str">
            <v>Cibuti</v>
          </cell>
          <cell r="C96">
            <v>71.259162000000003</v>
          </cell>
          <cell r="D96">
            <v>61.385214000000005</v>
          </cell>
          <cell r="E96">
            <v>99.535122999999999</v>
          </cell>
          <cell r="F96">
            <v>82.677810999999991</v>
          </cell>
          <cell r="G96">
            <v>104.46541099999999</v>
          </cell>
          <cell r="H96">
            <v>198.95237299999999</v>
          </cell>
          <cell r="I96">
            <v>255.69467399999999</v>
          </cell>
        </row>
        <row r="97">
          <cell r="B97" t="str">
            <v>Somali</v>
          </cell>
          <cell r="C97">
            <v>61.239187999999992</v>
          </cell>
          <cell r="D97">
            <v>63.727683999999996</v>
          </cell>
          <cell r="E97">
            <v>72.553349999999995</v>
          </cell>
          <cell r="F97">
            <v>119.91978599999999</v>
          </cell>
          <cell r="G97">
            <v>147.46531299999998</v>
          </cell>
          <cell r="H97">
            <v>183.92031999999995</v>
          </cell>
          <cell r="I97">
            <v>256.52753100000001</v>
          </cell>
        </row>
        <row r="98">
          <cell r="B98" t="str">
            <v>Kenya</v>
          </cell>
          <cell r="C98">
            <v>150.32934600000002</v>
          </cell>
          <cell r="D98">
            <v>135.69705999999999</v>
          </cell>
          <cell r="E98">
            <v>143.24453599999998</v>
          </cell>
          <cell r="F98">
            <v>137.561609</v>
          </cell>
          <cell r="G98">
            <v>160.17963900000001</v>
          </cell>
          <cell r="H98">
            <v>219.89514500000001</v>
          </cell>
          <cell r="I98">
            <v>230.50934800000002</v>
          </cell>
        </row>
        <row r="99">
          <cell r="B99" t="str">
            <v>Uganda</v>
          </cell>
          <cell r="C99">
            <v>23.732521999999996</v>
          </cell>
          <cell r="D99">
            <v>26.629186000000001</v>
          </cell>
          <cell r="E99">
            <v>22.240766000000001</v>
          </cell>
          <cell r="F99">
            <v>21.794740999999998</v>
          </cell>
          <cell r="G99">
            <v>24.168679000000001</v>
          </cell>
          <cell r="H99">
            <v>31.620487000000004</v>
          </cell>
          <cell r="I99">
            <v>33.574743999999995</v>
          </cell>
        </row>
        <row r="100">
          <cell r="B100" t="str">
            <v>Tanzanya</v>
          </cell>
          <cell r="C100">
            <v>144.661742</v>
          </cell>
          <cell r="D100">
            <v>153.76284399999997</v>
          </cell>
          <cell r="E100">
            <v>119.503249</v>
          </cell>
          <cell r="F100">
            <v>97.388172999999995</v>
          </cell>
          <cell r="G100">
            <v>118.490685</v>
          </cell>
          <cell r="H100">
            <v>229.706718</v>
          </cell>
          <cell r="I100">
            <v>226.10320499999997</v>
          </cell>
        </row>
        <row r="101">
          <cell r="B101" t="str">
            <v>Seyşeller</v>
          </cell>
          <cell r="C101">
            <v>10.454869</v>
          </cell>
          <cell r="D101">
            <v>9.5451190000000015</v>
          </cell>
          <cell r="E101">
            <v>7.8616270000000004</v>
          </cell>
          <cell r="F101">
            <v>6.470248999999999</v>
          </cell>
          <cell r="G101">
            <v>6.9450539999999998</v>
          </cell>
          <cell r="H101">
            <v>13.612838000000002</v>
          </cell>
          <cell r="I101">
            <v>17.706443</v>
          </cell>
        </row>
        <row r="102">
          <cell r="B102" t="str">
            <v>İngiliz Hint Okyanusu Adaları</v>
          </cell>
          <cell r="C102">
            <v>0.16880900000000001</v>
          </cell>
          <cell r="D102">
            <v>0.25756099999999998</v>
          </cell>
          <cell r="E102">
            <v>0.26671100000000003</v>
          </cell>
          <cell r="F102">
            <v>0.57046299999999994</v>
          </cell>
          <cell r="G102">
            <v>0.28290599999999994</v>
          </cell>
          <cell r="H102">
            <v>0.24832799999999997</v>
          </cell>
          <cell r="I102">
            <v>0.204709</v>
          </cell>
        </row>
        <row r="103">
          <cell r="B103" t="str">
            <v>Mozambik</v>
          </cell>
          <cell r="C103">
            <v>47.046994999999995</v>
          </cell>
          <cell r="D103">
            <v>52.148436000000004</v>
          </cell>
          <cell r="E103">
            <v>47.553616999999988</v>
          </cell>
          <cell r="F103">
            <v>26.615848999999997</v>
          </cell>
          <cell r="G103">
            <v>27.678095999999996</v>
          </cell>
          <cell r="H103">
            <v>51.006482000000005</v>
          </cell>
          <cell r="I103">
            <v>87.857466000000002</v>
          </cell>
        </row>
        <row r="104">
          <cell r="B104" t="str">
            <v>Madagaskar</v>
          </cell>
          <cell r="C104">
            <v>59.809027</v>
          </cell>
          <cell r="D104">
            <v>54.372335000000007</v>
          </cell>
          <cell r="E104">
            <v>53.956059000000003</v>
          </cell>
          <cell r="F104">
            <v>59.709708999999997</v>
          </cell>
          <cell r="G104">
            <v>73.831473000000003</v>
          </cell>
          <cell r="H104">
            <v>81.962331999999989</v>
          </cell>
          <cell r="I104">
            <v>72.081403000000009</v>
          </cell>
        </row>
        <row r="105">
          <cell r="B105" t="str">
            <v>Maritus</v>
          </cell>
          <cell r="C105">
            <v>41.663336999999999</v>
          </cell>
          <cell r="D105">
            <v>38.636620999999998</v>
          </cell>
          <cell r="E105">
            <v>35.142643</v>
          </cell>
          <cell r="F105">
            <v>36.726559999999999</v>
          </cell>
          <cell r="G105">
            <v>65.450279000000009</v>
          </cell>
          <cell r="H105">
            <v>70.626497999999998</v>
          </cell>
          <cell r="I105">
            <v>75.058687999999989</v>
          </cell>
        </row>
        <row r="106">
          <cell r="B106" t="str">
            <v>Komorolar</v>
          </cell>
          <cell r="C106">
            <v>5.0777300000000007</v>
          </cell>
          <cell r="D106">
            <v>6.8333849999999989</v>
          </cell>
          <cell r="E106">
            <v>4.7625340000000005</v>
          </cell>
          <cell r="F106">
            <v>4.8787350000000007</v>
          </cell>
          <cell r="G106">
            <v>6.1932880000000008</v>
          </cell>
          <cell r="H106">
            <v>11.187091000000002</v>
          </cell>
          <cell r="I106">
            <v>13.668321000000001</v>
          </cell>
        </row>
        <row r="107">
          <cell r="B107" t="str">
            <v>Mayotte</v>
          </cell>
          <cell r="C107">
            <v>6.1028159999999998</v>
          </cell>
          <cell r="D107">
            <v>3.6525120000000006</v>
          </cell>
          <cell r="E107">
            <v>5.1021580000000002</v>
          </cell>
          <cell r="F107">
            <v>3.8154620000000001</v>
          </cell>
          <cell r="G107">
            <v>5.8069470000000001</v>
          </cell>
          <cell r="H107">
            <v>6.8035479999999993</v>
          </cell>
          <cell r="I107">
            <v>6.2327779999999997</v>
          </cell>
        </row>
        <row r="108">
          <cell r="B108" t="str">
            <v>Zambia</v>
          </cell>
          <cell r="C108">
            <v>22.326742999999997</v>
          </cell>
          <cell r="D108">
            <v>22.436645000000002</v>
          </cell>
          <cell r="E108">
            <v>29.888813000000003</v>
          </cell>
          <cell r="F108">
            <v>15.957495</v>
          </cell>
          <cell r="G108">
            <v>18.378513000000002</v>
          </cell>
          <cell r="H108">
            <v>17.385063000000002</v>
          </cell>
          <cell r="I108">
            <v>20.121054000000001</v>
          </cell>
        </row>
        <row r="109">
          <cell r="B109" t="str">
            <v>Zimbabve</v>
          </cell>
          <cell r="C109">
            <v>7.910779999999999</v>
          </cell>
          <cell r="D109">
            <v>5.0074629999999996</v>
          </cell>
          <cell r="E109">
            <v>4.4745520000000001</v>
          </cell>
          <cell r="F109">
            <v>4.634347</v>
          </cell>
          <cell r="G109">
            <v>5.3626269999999998</v>
          </cell>
          <cell r="H109">
            <v>11.771580000000002</v>
          </cell>
          <cell r="I109">
            <v>6.0229590000000011</v>
          </cell>
        </row>
        <row r="110">
          <cell r="B110" t="str">
            <v>Malavi</v>
          </cell>
          <cell r="C110">
            <v>5.4330719999999992</v>
          </cell>
          <cell r="D110">
            <v>2.9306429999999999</v>
          </cell>
          <cell r="E110">
            <v>3.4556370000000007</v>
          </cell>
          <cell r="F110">
            <v>3.789857</v>
          </cell>
          <cell r="G110">
            <v>3.3729220000000009</v>
          </cell>
          <cell r="H110">
            <v>6.5621500000000008</v>
          </cell>
          <cell r="I110">
            <v>5.0048880000000002</v>
          </cell>
        </row>
        <row r="111">
          <cell r="B111" t="str">
            <v>Güney Afrika</v>
          </cell>
          <cell r="C111">
            <v>671.33491600000013</v>
          </cell>
          <cell r="D111">
            <v>593.23835800000006</v>
          </cell>
          <cell r="E111">
            <v>522.53191300000003</v>
          </cell>
          <cell r="F111">
            <v>423.28205799999989</v>
          </cell>
          <cell r="G111">
            <v>492.43491999999992</v>
          </cell>
          <cell r="H111">
            <v>554.24165500000004</v>
          </cell>
          <cell r="I111">
            <v>569.56960500000014</v>
          </cell>
        </row>
        <row r="112">
          <cell r="B112" t="str">
            <v>Namibya</v>
          </cell>
          <cell r="C112">
            <v>3.0218629999999997</v>
          </cell>
          <cell r="D112">
            <v>9.5989119999999986</v>
          </cell>
          <cell r="E112">
            <v>83.690273999999988</v>
          </cell>
          <cell r="F112">
            <v>40.903024999999992</v>
          </cell>
          <cell r="G112">
            <v>55.444613000000004</v>
          </cell>
          <cell r="H112">
            <v>23.602912999999997</v>
          </cell>
          <cell r="I112">
            <v>9.4015330000000006</v>
          </cell>
        </row>
        <row r="113">
          <cell r="B113" t="str">
            <v>Botsvana</v>
          </cell>
          <cell r="C113">
            <v>2.8588120000000004</v>
          </cell>
          <cell r="D113">
            <v>1.8846210000000003</v>
          </cell>
          <cell r="E113">
            <v>1.4181810000000004</v>
          </cell>
          <cell r="F113">
            <v>4.3507150000000001</v>
          </cell>
          <cell r="G113">
            <v>2.9424960000000002</v>
          </cell>
          <cell r="H113">
            <v>2.7852829999999997</v>
          </cell>
          <cell r="I113">
            <v>2.8396559999999997</v>
          </cell>
        </row>
        <row r="114">
          <cell r="B114" t="str">
            <v>Svaziland</v>
          </cell>
          <cell r="C114">
            <v>1.593939</v>
          </cell>
          <cell r="D114">
            <v>0.76632400000000012</v>
          </cell>
          <cell r="E114">
            <v>1.1329619999999998</v>
          </cell>
          <cell r="F114">
            <v>0.54809999999999992</v>
          </cell>
          <cell r="G114">
            <v>1.1853270000000002</v>
          </cell>
          <cell r="H114">
            <v>1.2528609999999998</v>
          </cell>
          <cell r="I114">
            <v>0.15556699999999998</v>
          </cell>
        </row>
        <row r="115">
          <cell r="B115" t="str">
            <v>Lesotho</v>
          </cell>
          <cell r="C115">
            <v>0.49694899999999997</v>
          </cell>
          <cell r="D115">
            <v>0.17847399999999999</v>
          </cell>
          <cell r="E115">
            <v>0.25064800000000004</v>
          </cell>
          <cell r="F115">
            <v>0.34661299999999995</v>
          </cell>
          <cell r="G115">
            <v>1.4177189999999997</v>
          </cell>
          <cell r="H115">
            <v>2.9168189999999998</v>
          </cell>
          <cell r="I115">
            <v>1.623683</v>
          </cell>
        </row>
        <row r="116">
          <cell r="B116" t="str">
            <v>A.B.D.</v>
          </cell>
          <cell r="C116">
            <v>6646.6010650000007</v>
          </cell>
          <cell r="D116">
            <v>6921.0455279999996</v>
          </cell>
          <cell r="E116">
            <v>7019.6775220000009</v>
          </cell>
          <cell r="F116">
            <v>7262.3056639999995</v>
          </cell>
          <cell r="G116">
            <v>9259.5827870000012</v>
          </cell>
          <cell r="H116">
            <v>9072.7562549999984</v>
          </cell>
          <cell r="I116">
            <v>8971.8737459999993</v>
          </cell>
        </row>
        <row r="117">
          <cell r="B117" t="str">
            <v>Kanada</v>
          </cell>
          <cell r="C117">
            <v>973.23407900000007</v>
          </cell>
          <cell r="D117">
            <v>987.0625490000001</v>
          </cell>
          <cell r="E117">
            <v>718.12447200000008</v>
          </cell>
          <cell r="F117">
            <v>778.81723800000009</v>
          </cell>
          <cell r="G117">
            <v>1099.7772600000001</v>
          </cell>
          <cell r="H117">
            <v>1338.675082</v>
          </cell>
          <cell r="I117">
            <v>986.02893700000016</v>
          </cell>
        </row>
        <row r="118">
          <cell r="B118" t="str">
            <v>Grönland</v>
          </cell>
          <cell r="C118">
            <v>2.1485999999999998E-2</v>
          </cell>
          <cell r="D118">
            <v>6.0899999999999995E-4</v>
          </cell>
          <cell r="E118">
            <v>3.0423000000000002E-2</v>
          </cell>
          <cell r="F118">
            <v>51.481003999999999</v>
          </cell>
          <cell r="G118">
            <v>3.8390000000000001E-2</v>
          </cell>
          <cell r="H118">
            <v>2.9776000000000004E-2</v>
          </cell>
          <cell r="I118">
            <v>4.9527000000000002E-2</v>
          </cell>
        </row>
        <row r="119">
          <cell r="B119" t="str">
            <v>St. Pierre</v>
          </cell>
          <cell r="C119">
            <v>7.1518999999999985E-2</v>
          </cell>
          <cell r="D119">
            <v>3.7548000000000005E-2</v>
          </cell>
          <cell r="E119">
            <v>6.2129999999999998E-3</v>
          </cell>
          <cell r="F119">
            <v>6.6619999999999995E-3</v>
          </cell>
          <cell r="G119">
            <v>0</v>
          </cell>
          <cell r="H119">
            <v>4.1799999999999997E-4</v>
          </cell>
          <cell r="I119">
            <v>8.1209999999999997E-3</v>
          </cell>
        </row>
        <row r="120">
          <cell r="B120" t="str">
            <v>Meksika</v>
          </cell>
          <cell r="C120">
            <v>276.93265000000002</v>
          </cell>
          <cell r="D120">
            <v>343.14106599999997</v>
          </cell>
          <cell r="E120">
            <v>371.91275200000007</v>
          </cell>
          <cell r="F120">
            <v>475.73042800000002</v>
          </cell>
          <cell r="G120">
            <v>477.58532100000008</v>
          </cell>
          <cell r="H120">
            <v>652.28685499999995</v>
          </cell>
          <cell r="I120">
            <v>668.35598200000004</v>
          </cell>
        </row>
        <row r="121">
          <cell r="B121" t="str">
            <v>Bermuda</v>
          </cell>
          <cell r="C121">
            <v>0.72361199999999992</v>
          </cell>
          <cell r="D121">
            <v>1.3219739999999998</v>
          </cell>
          <cell r="E121">
            <v>1.0683389999999999</v>
          </cell>
          <cell r="F121">
            <v>0.82479799999999992</v>
          </cell>
          <cell r="G121">
            <v>0.87524199999999996</v>
          </cell>
          <cell r="H121">
            <v>1.4371709999999998</v>
          </cell>
          <cell r="I121">
            <v>1.5860629999999998</v>
          </cell>
        </row>
        <row r="122">
          <cell r="B122" t="str">
            <v>Guatemala</v>
          </cell>
          <cell r="C122">
            <v>19.825300000000002</v>
          </cell>
          <cell r="D122">
            <v>20.758922999999996</v>
          </cell>
          <cell r="E122">
            <v>24.546388999999998</v>
          </cell>
          <cell r="F122">
            <v>30.995988000000001</v>
          </cell>
          <cell r="G122">
            <v>38.600543999999992</v>
          </cell>
          <cell r="H122">
            <v>45.370660000000001</v>
          </cell>
          <cell r="I122">
            <v>53.638312999999997</v>
          </cell>
        </row>
        <row r="123">
          <cell r="B123" t="str">
            <v>Belize</v>
          </cell>
          <cell r="C123">
            <v>15.626393999999999</v>
          </cell>
          <cell r="D123">
            <v>21.135743999999999</v>
          </cell>
          <cell r="E123">
            <v>8.7783309999999997</v>
          </cell>
          <cell r="F123">
            <v>6.0393099999999995</v>
          </cell>
          <cell r="G123">
            <v>5.0254350000000017</v>
          </cell>
          <cell r="H123">
            <v>9.9412479999999999</v>
          </cell>
          <cell r="I123">
            <v>10.641840000000002</v>
          </cell>
        </row>
        <row r="124">
          <cell r="B124" t="str">
            <v>Honduras</v>
          </cell>
          <cell r="C124">
            <v>10.043788999999999</v>
          </cell>
          <cell r="D124">
            <v>8.5240519999999993</v>
          </cell>
          <cell r="E124">
            <v>9.0212019999999988</v>
          </cell>
          <cell r="F124">
            <v>7.2955720000000008</v>
          </cell>
          <cell r="G124">
            <v>14.990143</v>
          </cell>
          <cell r="H124">
            <v>27.960065999999998</v>
          </cell>
          <cell r="I124">
            <v>16.388724</v>
          </cell>
        </row>
        <row r="125">
          <cell r="B125" t="str">
            <v>El Salvador</v>
          </cell>
          <cell r="C125">
            <v>3.239951</v>
          </cell>
          <cell r="D125">
            <v>2.5087520000000003</v>
          </cell>
          <cell r="E125">
            <v>4.4329879999999999</v>
          </cell>
          <cell r="F125">
            <v>5.6225649999999998</v>
          </cell>
          <cell r="G125">
            <v>26.469129000000002</v>
          </cell>
          <cell r="H125">
            <v>17.572320999999999</v>
          </cell>
          <cell r="I125">
            <v>14.844808999999998</v>
          </cell>
        </row>
        <row r="126">
          <cell r="B126" t="str">
            <v>Nikaragua</v>
          </cell>
          <cell r="C126">
            <v>6.5053459999999994</v>
          </cell>
          <cell r="D126">
            <v>3.7690719999999995</v>
          </cell>
          <cell r="E126">
            <v>3.9660370000000005</v>
          </cell>
          <cell r="F126">
            <v>4.6195539999999999</v>
          </cell>
          <cell r="G126">
            <v>11.610612999999999</v>
          </cell>
          <cell r="H126">
            <v>15.304687999999999</v>
          </cell>
          <cell r="I126">
            <v>11.589947</v>
          </cell>
        </row>
        <row r="127">
          <cell r="B127" t="str">
            <v>Kostarika</v>
          </cell>
          <cell r="C127">
            <v>34.842363000000006</v>
          </cell>
          <cell r="D127">
            <v>49.121319999999997</v>
          </cell>
          <cell r="E127">
            <v>48.195498999999998</v>
          </cell>
          <cell r="F127">
            <v>47.168028000000007</v>
          </cell>
          <cell r="G127">
            <v>52.906172999999995</v>
          </cell>
          <cell r="H127">
            <v>62.774158000000007</v>
          </cell>
          <cell r="I127">
            <v>56.313292999999987</v>
          </cell>
        </row>
        <row r="128">
          <cell r="B128" t="str">
            <v>Panama</v>
          </cell>
          <cell r="C128">
            <v>234.93058200000002</v>
          </cell>
          <cell r="D128">
            <v>231.90172899999996</v>
          </cell>
          <cell r="E128">
            <v>171.07134299999996</v>
          </cell>
          <cell r="F128">
            <v>105.37991700000001</v>
          </cell>
          <cell r="G128">
            <v>204.54059099999998</v>
          </cell>
          <cell r="H128">
            <v>249.76547900000006</v>
          </cell>
          <cell r="I128">
            <v>255.84162499999999</v>
          </cell>
        </row>
        <row r="129">
          <cell r="B129" t="str">
            <v>Anguilla</v>
          </cell>
          <cell r="C129">
            <v>0.253307</v>
          </cell>
          <cell r="D129">
            <v>8.1679999999999989E-2</v>
          </cell>
          <cell r="E129">
            <v>0.20973299999999998</v>
          </cell>
          <cell r="F129">
            <v>0.10863600000000001</v>
          </cell>
          <cell r="G129">
            <v>9.5834000000000003E-2</v>
          </cell>
          <cell r="H129">
            <v>0.49815799999999999</v>
          </cell>
          <cell r="I129">
            <v>0.49505500000000002</v>
          </cell>
        </row>
        <row r="130">
          <cell r="B130" t="str">
            <v>Küba</v>
          </cell>
          <cell r="C130">
            <v>14.035519000000003</v>
          </cell>
          <cell r="D130">
            <v>13.041454</v>
          </cell>
          <cell r="E130">
            <v>11.016352000000001</v>
          </cell>
          <cell r="F130">
            <v>6.6289949999999997</v>
          </cell>
          <cell r="G130">
            <v>21.436933</v>
          </cell>
          <cell r="H130">
            <v>33.120755000000003</v>
          </cell>
          <cell r="I130">
            <v>44.605587999999997</v>
          </cell>
        </row>
        <row r="131">
          <cell r="B131" t="str">
            <v>St. Kitts ve Nevis</v>
          </cell>
          <cell r="C131">
            <v>9.9009340000000012</v>
          </cell>
          <cell r="D131">
            <v>9.3116249999999994</v>
          </cell>
          <cell r="E131">
            <v>4.0956640000000002</v>
          </cell>
          <cell r="F131">
            <v>3.8632659999999999</v>
          </cell>
          <cell r="G131">
            <v>2.3284989999999999</v>
          </cell>
          <cell r="H131">
            <v>7.089556</v>
          </cell>
          <cell r="I131">
            <v>6.3104649999999989</v>
          </cell>
        </row>
        <row r="132">
          <cell r="B132" t="str">
            <v>Haiti</v>
          </cell>
          <cell r="C132">
            <v>29.359664999999996</v>
          </cell>
          <cell r="D132">
            <v>37.571683000000007</v>
          </cell>
          <cell r="E132">
            <v>23.152839</v>
          </cell>
          <cell r="F132">
            <v>22.486245000000004</v>
          </cell>
          <cell r="G132">
            <v>88.127957999999992</v>
          </cell>
          <cell r="H132">
            <v>102.64466900000001</v>
          </cell>
          <cell r="I132">
            <v>132.14972699999998</v>
          </cell>
        </row>
        <row r="133">
          <cell r="B133" t="str">
            <v>Bahamalar</v>
          </cell>
          <cell r="C133">
            <v>12.011374999999999</v>
          </cell>
          <cell r="D133">
            <v>15.911225</v>
          </cell>
          <cell r="E133">
            <v>14.471906000000001</v>
          </cell>
          <cell r="F133">
            <v>10.897530999999999</v>
          </cell>
          <cell r="G133">
            <v>10.743466</v>
          </cell>
          <cell r="H133">
            <v>16.160451999999999</v>
          </cell>
          <cell r="I133">
            <v>88.544216000000006</v>
          </cell>
        </row>
        <row r="134">
          <cell r="B134" t="str">
            <v>Türk ve Caicos Ad.</v>
          </cell>
          <cell r="C134">
            <v>0</v>
          </cell>
          <cell r="D134">
            <v>8.9075000000000001E-2</v>
          </cell>
          <cell r="E134">
            <v>7.1172999999999986E-2</v>
          </cell>
          <cell r="F134">
            <v>0.14594299999999999</v>
          </cell>
          <cell r="G134">
            <v>7.3726999999999987E-2</v>
          </cell>
          <cell r="H134">
            <v>0.98831299999999989</v>
          </cell>
          <cell r="I134">
            <v>0.76306299999999994</v>
          </cell>
        </row>
        <row r="135">
          <cell r="B135" t="str">
            <v>Dominik Cumhuriyeti</v>
          </cell>
          <cell r="C135">
            <v>46.127321000000002</v>
          </cell>
          <cell r="D135">
            <v>66.416662000000002</v>
          </cell>
          <cell r="E135">
            <v>40.728304999999999</v>
          </cell>
          <cell r="F135">
            <v>42.157705999999997</v>
          </cell>
          <cell r="G135">
            <v>74.800151999999997</v>
          </cell>
          <cell r="H135">
            <v>109.60829699999999</v>
          </cell>
          <cell r="I135">
            <v>123.80936699999999</v>
          </cell>
        </row>
        <row r="136">
          <cell r="B136" t="str">
            <v>ABD Virjin Adaları</v>
          </cell>
          <cell r="C136">
            <v>0.92376100000000005</v>
          </cell>
          <cell r="D136">
            <v>0.353966</v>
          </cell>
          <cell r="E136">
            <v>0.36310900000000002</v>
          </cell>
          <cell r="F136">
            <v>0.369002</v>
          </cell>
          <cell r="G136">
            <v>0.35562800000000006</v>
          </cell>
          <cell r="H136">
            <v>2.0698060000000003</v>
          </cell>
          <cell r="I136">
            <v>7.6512560000000001</v>
          </cell>
        </row>
        <row r="137">
          <cell r="B137" t="str">
            <v>Antigua ve Barbuda</v>
          </cell>
          <cell r="C137">
            <v>10.778068000000001</v>
          </cell>
          <cell r="D137">
            <v>15.818928000000001</v>
          </cell>
          <cell r="E137">
            <v>7.9333419999999997</v>
          </cell>
          <cell r="F137">
            <v>4.7512999999999996</v>
          </cell>
          <cell r="G137">
            <v>5.907534000000001</v>
          </cell>
          <cell r="H137">
            <v>8.6185510000000018</v>
          </cell>
          <cell r="I137">
            <v>13.56035</v>
          </cell>
        </row>
        <row r="138">
          <cell r="B138" t="str">
            <v>Dominik</v>
          </cell>
          <cell r="C138">
            <v>1.1357139999999999</v>
          </cell>
          <cell r="D138">
            <v>0.58045899999999995</v>
          </cell>
          <cell r="E138">
            <v>0.65938599999999992</v>
          </cell>
          <cell r="F138">
            <v>0.53445500000000001</v>
          </cell>
          <cell r="G138">
            <v>0.60305399999999998</v>
          </cell>
          <cell r="H138">
            <v>1.7598009999999999</v>
          </cell>
          <cell r="I138">
            <v>1.6977719999999998</v>
          </cell>
        </row>
        <row r="139">
          <cell r="B139" t="str">
            <v>Cayman Adaları</v>
          </cell>
          <cell r="C139">
            <v>133.292967</v>
          </cell>
          <cell r="D139">
            <v>40.404952999999992</v>
          </cell>
          <cell r="E139">
            <v>44.333887000000018</v>
          </cell>
          <cell r="F139">
            <v>18.095922999999999</v>
          </cell>
          <cell r="G139">
            <v>21.237095999999998</v>
          </cell>
          <cell r="H139">
            <v>92.068924999999993</v>
          </cell>
          <cell r="I139">
            <v>40.475425999999999</v>
          </cell>
        </row>
        <row r="140">
          <cell r="B140" t="str">
            <v>Jamaika</v>
          </cell>
          <cell r="C140">
            <v>36.178360999999995</v>
          </cell>
          <cell r="D140">
            <v>46.762597999999997</v>
          </cell>
          <cell r="E140">
            <v>18.373915999999998</v>
          </cell>
          <cell r="F140">
            <v>17.503747999999998</v>
          </cell>
          <cell r="G140">
            <v>52.544543999999995</v>
          </cell>
          <cell r="H140">
            <v>76.823639999999997</v>
          </cell>
          <cell r="I140">
            <v>91.301936999999995</v>
          </cell>
        </row>
        <row r="141">
          <cell r="B141" t="str">
            <v>St. Lucia</v>
          </cell>
          <cell r="C141">
            <v>0.80708100000000005</v>
          </cell>
          <cell r="D141">
            <v>0.63176399999999988</v>
          </cell>
          <cell r="E141">
            <v>1.0766529999999999</v>
          </cell>
          <cell r="F141">
            <v>1.5646099999999998</v>
          </cell>
          <cell r="G141">
            <v>1.9481499999999998</v>
          </cell>
          <cell r="H141">
            <v>3.0057369999999999</v>
          </cell>
          <cell r="I141">
            <v>3.0115359999999995</v>
          </cell>
        </row>
        <row r="142">
          <cell r="B142" t="str">
            <v>St. Vincent ve Grenadines</v>
          </cell>
          <cell r="C142">
            <v>15.900148999999999</v>
          </cell>
          <cell r="D142">
            <v>23.884977000000003</v>
          </cell>
          <cell r="E142">
            <v>21.660205000000001</v>
          </cell>
          <cell r="F142">
            <v>3.5765180000000001</v>
          </cell>
          <cell r="G142">
            <v>3.4979209999999998</v>
          </cell>
          <cell r="H142">
            <v>4.9987759999999994</v>
          </cell>
          <cell r="I142">
            <v>4.9725589999999995</v>
          </cell>
        </row>
        <row r="143">
          <cell r="B143" t="str">
            <v>İngiliz Virjin Adaları</v>
          </cell>
          <cell r="C143">
            <v>81.017938999999998</v>
          </cell>
          <cell r="D143">
            <v>18.924827000000004</v>
          </cell>
          <cell r="E143">
            <v>57.749745000000004</v>
          </cell>
          <cell r="F143">
            <v>93.668193999999986</v>
          </cell>
          <cell r="G143">
            <v>88.341107999999991</v>
          </cell>
          <cell r="H143">
            <v>4.3005399999999998</v>
          </cell>
          <cell r="I143">
            <v>26.021489000000003</v>
          </cell>
        </row>
        <row r="144">
          <cell r="B144" t="str">
            <v>Barbados</v>
          </cell>
          <cell r="C144">
            <v>3.0941709999999993</v>
          </cell>
          <cell r="D144">
            <v>8.3952229999999997</v>
          </cell>
          <cell r="E144">
            <v>4.4986139999999999</v>
          </cell>
          <cell r="F144">
            <v>9.5082559999999994</v>
          </cell>
          <cell r="G144">
            <v>5.5492630000000007</v>
          </cell>
          <cell r="H144">
            <v>11.551874</v>
          </cell>
          <cell r="I144">
            <v>10.395809000000002</v>
          </cell>
        </row>
        <row r="145">
          <cell r="B145" t="str">
            <v>Montserrat</v>
          </cell>
          <cell r="C145">
            <v>0</v>
          </cell>
          <cell r="D145">
            <v>0</v>
          </cell>
          <cell r="E145">
            <v>0</v>
          </cell>
          <cell r="F145">
            <v>1.2340000000000001E-3</v>
          </cell>
          <cell r="G145">
            <v>0</v>
          </cell>
          <cell r="H145">
            <v>2.7101190000000002</v>
          </cell>
          <cell r="I145">
            <v>0</v>
          </cell>
        </row>
        <row r="146">
          <cell r="B146" t="str">
            <v>Trinidad ve Tobago</v>
          </cell>
          <cell r="C146">
            <v>43.187145999999998</v>
          </cell>
          <cell r="D146">
            <v>50.299058999999993</v>
          </cell>
          <cell r="E146">
            <v>35.402386</v>
          </cell>
          <cell r="F146">
            <v>32.181170999999999</v>
          </cell>
          <cell r="G146">
            <v>59.447086000000006</v>
          </cell>
          <cell r="H146">
            <v>85.146255000000011</v>
          </cell>
          <cell r="I146">
            <v>78.368857000000006</v>
          </cell>
        </row>
        <row r="147">
          <cell r="B147" t="str">
            <v>Grenada</v>
          </cell>
          <cell r="C147">
            <v>0.76451600000000008</v>
          </cell>
          <cell r="D147">
            <v>0.30458799999999997</v>
          </cell>
          <cell r="E147">
            <v>0.7781260000000001</v>
          </cell>
          <cell r="F147">
            <v>0.762266</v>
          </cell>
          <cell r="G147">
            <v>1.479598</v>
          </cell>
          <cell r="H147">
            <v>1.2391489999999998</v>
          </cell>
          <cell r="I147">
            <v>1.942126</v>
          </cell>
        </row>
        <row r="148">
          <cell r="B148" t="str">
            <v>Aruba</v>
          </cell>
          <cell r="C148">
            <v>0.30038400000000004</v>
          </cell>
          <cell r="D148">
            <v>0.71360900000000005</v>
          </cell>
          <cell r="E148">
            <v>0.65946299999999991</v>
          </cell>
          <cell r="F148">
            <v>0.90393800000000013</v>
          </cell>
          <cell r="G148">
            <v>1.0308869999999999</v>
          </cell>
          <cell r="H148">
            <v>1.3556040000000003</v>
          </cell>
          <cell r="I148">
            <v>1.5736699999999999</v>
          </cell>
        </row>
        <row r="149">
          <cell r="B149" t="str">
            <v>Curaçao</v>
          </cell>
          <cell r="C149">
            <v>39.323730000000012</v>
          </cell>
          <cell r="D149">
            <v>5.9801009999999994</v>
          </cell>
          <cell r="E149">
            <v>4.8455920000000008</v>
          </cell>
          <cell r="F149">
            <v>4.4267849999999989</v>
          </cell>
          <cell r="G149">
            <v>0.42195000000000005</v>
          </cell>
          <cell r="H149">
            <v>0.224745</v>
          </cell>
          <cell r="I149">
            <v>3.9594999999999998E-2</v>
          </cell>
        </row>
        <row r="150">
          <cell r="B150" t="str">
            <v>Hollanda Antilleri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B151" t="str">
            <v>Kolombiya</v>
          </cell>
          <cell r="C151">
            <v>137.53340899999998</v>
          </cell>
          <cell r="D151">
            <v>184.41760500000001</v>
          </cell>
          <cell r="E151">
            <v>188.94077899999999</v>
          </cell>
          <cell r="F151">
            <v>188.57018399999998</v>
          </cell>
          <cell r="G151">
            <v>189.87813600000001</v>
          </cell>
          <cell r="H151">
            <v>247.22022799999999</v>
          </cell>
          <cell r="I151">
            <v>255.91089299999996</v>
          </cell>
        </row>
        <row r="152">
          <cell r="B152" t="str">
            <v>Venezuela</v>
          </cell>
          <cell r="C152">
            <v>76.949101999999996</v>
          </cell>
          <cell r="D152">
            <v>52.636446000000007</v>
          </cell>
          <cell r="E152">
            <v>23.926511999999999</v>
          </cell>
          <cell r="F152">
            <v>19.133624000000001</v>
          </cell>
          <cell r="G152">
            <v>38.384289000000003</v>
          </cell>
          <cell r="H152">
            <v>134.020937</v>
          </cell>
          <cell r="I152">
            <v>131.55743899999999</v>
          </cell>
        </row>
        <row r="153">
          <cell r="B153" t="str">
            <v>Guyana</v>
          </cell>
          <cell r="C153">
            <v>13.881589</v>
          </cell>
          <cell r="D153">
            <v>12.74234</v>
          </cell>
          <cell r="E153">
            <v>13.817592000000001</v>
          </cell>
          <cell r="F153">
            <v>11.008959000000001</v>
          </cell>
          <cell r="G153">
            <v>23.401688999999998</v>
          </cell>
          <cell r="H153">
            <v>27.464027999999999</v>
          </cell>
          <cell r="I153">
            <v>31.823069000000004</v>
          </cell>
        </row>
        <row r="154">
          <cell r="B154" t="str">
            <v>Surinam</v>
          </cell>
          <cell r="C154">
            <v>5.4884890000000004</v>
          </cell>
          <cell r="D154">
            <v>12.610860000000001</v>
          </cell>
          <cell r="E154">
            <v>16.912873999999999</v>
          </cell>
          <cell r="F154">
            <v>8.6000250000000005</v>
          </cell>
          <cell r="G154">
            <v>12.681859000000001</v>
          </cell>
          <cell r="H154">
            <v>15.612312000000003</v>
          </cell>
          <cell r="I154">
            <v>18.264571000000004</v>
          </cell>
        </row>
        <row r="155">
          <cell r="B155" t="str">
            <v>Ekvator</v>
          </cell>
          <cell r="C155">
            <v>80.447850000000003</v>
          </cell>
          <cell r="D155">
            <v>83.014116000000001</v>
          </cell>
          <cell r="E155">
            <v>39.747425</v>
          </cell>
          <cell r="F155">
            <v>38.966388999999999</v>
          </cell>
          <cell r="G155">
            <v>39.553747999999992</v>
          </cell>
          <cell r="H155">
            <v>60.02553600000001</v>
          </cell>
          <cell r="I155">
            <v>63.8063</v>
          </cell>
        </row>
        <row r="156">
          <cell r="B156" t="str">
            <v>Peru</v>
          </cell>
          <cell r="C156">
            <v>277.93505200000004</v>
          </cell>
          <cell r="D156">
            <v>290.11184000000003</v>
          </cell>
          <cell r="E156">
            <v>199.058662</v>
          </cell>
          <cell r="F156">
            <v>88.148699000000008</v>
          </cell>
          <cell r="G156">
            <v>110.73314500000001</v>
          </cell>
          <cell r="H156">
            <v>174.10326300000003</v>
          </cell>
          <cell r="I156">
            <v>180.92005700000001</v>
          </cell>
        </row>
        <row r="157">
          <cell r="B157" t="str">
            <v>Brezilya</v>
          </cell>
          <cell r="C157">
            <v>965.35576999999978</v>
          </cell>
          <cell r="D157">
            <v>819.01067999999998</v>
          </cell>
          <cell r="E157">
            <v>478.24357600000002</v>
          </cell>
          <cell r="F157">
            <v>342.37979699999994</v>
          </cell>
          <cell r="G157">
            <v>402.04233699999992</v>
          </cell>
          <cell r="H157">
            <v>507.74148799999995</v>
          </cell>
          <cell r="I157">
            <v>495.06167899999997</v>
          </cell>
        </row>
        <row r="158">
          <cell r="B158" t="str">
            <v>Şili</v>
          </cell>
          <cell r="C158">
            <v>225.94300100000001</v>
          </cell>
          <cell r="D158">
            <v>203.33354900000003</v>
          </cell>
          <cell r="E158">
            <v>191.87667100000002</v>
          </cell>
          <cell r="F158">
            <v>222.45035300000001</v>
          </cell>
          <cell r="G158">
            <v>264.05173600000001</v>
          </cell>
          <cell r="H158">
            <v>398.62577099999993</v>
          </cell>
          <cell r="I158">
            <v>356.98217200000011</v>
          </cell>
        </row>
        <row r="159">
          <cell r="B159" t="str">
            <v>Bolivya</v>
          </cell>
          <cell r="C159">
            <v>16.907076</v>
          </cell>
          <cell r="D159">
            <v>18.302971000000003</v>
          </cell>
          <cell r="E159">
            <v>16.689491</v>
          </cell>
          <cell r="F159">
            <v>15.304250999999999</v>
          </cell>
          <cell r="G159">
            <v>21.842888999999996</v>
          </cell>
          <cell r="H159">
            <v>22.211603999999998</v>
          </cell>
          <cell r="I159">
            <v>23.286459000000001</v>
          </cell>
        </row>
        <row r="160">
          <cell r="B160" t="str">
            <v>Paraguay</v>
          </cell>
          <cell r="C160">
            <v>21.491694000000003</v>
          </cell>
          <cell r="D160">
            <v>32.259108999999995</v>
          </cell>
          <cell r="E160">
            <v>18.373221000000001</v>
          </cell>
          <cell r="F160">
            <v>19.858734000000002</v>
          </cell>
          <cell r="G160">
            <v>32.964525999999999</v>
          </cell>
          <cell r="H160">
            <v>40.923786</v>
          </cell>
          <cell r="I160">
            <v>48.106398999999996</v>
          </cell>
        </row>
        <row r="161">
          <cell r="B161" t="str">
            <v>Uruguay</v>
          </cell>
          <cell r="C161">
            <v>45.439207000000003</v>
          </cell>
          <cell r="D161">
            <v>131.72703799999999</v>
          </cell>
          <cell r="E161">
            <v>69.275376000000023</v>
          </cell>
          <cell r="F161">
            <v>43.271349999999998</v>
          </cell>
          <cell r="G161">
            <v>46.351867999999989</v>
          </cell>
          <cell r="H161">
            <v>51.738889999999998</v>
          </cell>
          <cell r="I161">
            <v>48.463459999999998</v>
          </cell>
        </row>
        <row r="162">
          <cell r="B162" t="str">
            <v>Arjantin</v>
          </cell>
          <cell r="C162">
            <v>320.86921999999998</v>
          </cell>
          <cell r="D162">
            <v>156.69592499999999</v>
          </cell>
          <cell r="E162">
            <v>126.84106199999999</v>
          </cell>
          <cell r="F162">
            <v>130.30395199999998</v>
          </cell>
          <cell r="G162">
            <v>167.70132000000001</v>
          </cell>
          <cell r="H162">
            <v>193.14612800000003</v>
          </cell>
          <cell r="I162">
            <v>178.26772100000002</v>
          </cell>
        </row>
        <row r="163">
          <cell r="B163" t="str">
            <v>Falkland Adaları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2.2499999999999998E-3</v>
          </cell>
          <cell r="I163">
            <v>0.13411500000000001</v>
          </cell>
        </row>
        <row r="164">
          <cell r="B164" t="str">
            <v>GKRY (Güney Kıbrıs Rum Yönetimi)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B165" t="str">
            <v>KKTC</v>
          </cell>
          <cell r="C165">
            <v>1180.4846819999998</v>
          </cell>
          <cell r="D165">
            <v>1240.5520509999997</v>
          </cell>
          <cell r="E165">
            <v>1058.4248270000001</v>
          </cell>
          <cell r="F165">
            <v>941.97961599999996</v>
          </cell>
          <cell r="G165">
            <v>1128.7318500000001</v>
          </cell>
          <cell r="H165">
            <v>1249.5588180000002</v>
          </cell>
          <cell r="I165">
            <v>1298.1964849999999</v>
          </cell>
        </row>
        <row r="166">
          <cell r="B166" t="str">
            <v>Lübnan</v>
          </cell>
          <cell r="C166">
            <v>1916.4165060000003</v>
          </cell>
          <cell r="D166">
            <v>864.6054539999999</v>
          </cell>
          <cell r="E166">
            <v>766.96038999999996</v>
          </cell>
          <cell r="F166">
            <v>802.37146200000007</v>
          </cell>
          <cell r="G166">
            <v>959.42146400000001</v>
          </cell>
          <cell r="H166">
            <v>963.66018599999995</v>
          </cell>
          <cell r="I166">
            <v>1111.5113029999998</v>
          </cell>
        </row>
        <row r="167">
          <cell r="B167" t="str">
            <v>Suriye</v>
          </cell>
          <cell r="C167">
            <v>1229.2317030000002</v>
          </cell>
          <cell r="D167">
            <v>2336.4937650000002</v>
          </cell>
          <cell r="E167">
            <v>1887.4351140000001</v>
          </cell>
          <cell r="F167">
            <v>1780.0960619999998</v>
          </cell>
          <cell r="G167">
            <v>1776.1481999999996</v>
          </cell>
          <cell r="H167">
            <v>1788.1114450000002</v>
          </cell>
          <cell r="I167">
            <v>1730.8411450000003</v>
          </cell>
        </row>
        <row r="168">
          <cell r="B168" t="str">
            <v>Irak</v>
          </cell>
          <cell r="C168">
            <v>12949.890577000002</v>
          </cell>
          <cell r="D168">
            <v>13154.131237</v>
          </cell>
          <cell r="E168">
            <v>9966.6554749999978</v>
          </cell>
          <cell r="F168">
            <v>8496.075909000001</v>
          </cell>
          <cell r="G168">
            <v>10109.826525999999</v>
          </cell>
          <cell r="H168">
            <v>9437.0072259999997</v>
          </cell>
          <cell r="I168">
            <v>10224.285260000002</v>
          </cell>
        </row>
        <row r="169">
          <cell r="B169" t="str">
            <v>İran</v>
          </cell>
          <cell r="C169">
            <v>4456.1954429999996</v>
          </cell>
          <cell r="D169">
            <v>4142.3940659999998</v>
          </cell>
          <cell r="E169">
            <v>4115.2052029999995</v>
          </cell>
          <cell r="F169">
            <v>5462.1538300000002</v>
          </cell>
          <cell r="G169">
            <v>3860.566296</v>
          </cell>
          <cell r="H169">
            <v>2765.8632519999996</v>
          </cell>
          <cell r="I169">
            <v>2737.5600019999997</v>
          </cell>
        </row>
        <row r="170">
          <cell r="B170" t="str">
            <v>İsrail</v>
          </cell>
          <cell r="C170">
            <v>2810.2893360000007</v>
          </cell>
          <cell r="D170">
            <v>3063.4441980000001</v>
          </cell>
          <cell r="E170">
            <v>2806.578685</v>
          </cell>
          <cell r="F170">
            <v>3054.6044059999995</v>
          </cell>
          <cell r="G170">
            <v>3504.8495810000004</v>
          </cell>
          <cell r="H170">
            <v>4022.8781720000002</v>
          </cell>
          <cell r="I170">
            <v>4464.3507019999997</v>
          </cell>
        </row>
        <row r="171">
          <cell r="B171" t="str">
            <v>Filistin</v>
          </cell>
          <cell r="C171">
            <v>79.565144000000004</v>
          </cell>
          <cell r="D171">
            <v>92.131448999999989</v>
          </cell>
          <cell r="E171">
            <v>84.007808999999995</v>
          </cell>
          <cell r="F171">
            <v>96.737098999999986</v>
          </cell>
          <cell r="G171">
            <v>90.975549000000001</v>
          </cell>
          <cell r="H171">
            <v>78.98675200000001</v>
          </cell>
          <cell r="I171">
            <v>67.594958000000005</v>
          </cell>
        </row>
        <row r="172">
          <cell r="B172" t="str">
            <v>Doğu Timor</v>
          </cell>
          <cell r="C172">
            <v>7.2444000000000008E-2</v>
          </cell>
          <cell r="D172">
            <v>5.1304000000000002E-2</v>
          </cell>
          <cell r="E172">
            <v>3.057E-2</v>
          </cell>
          <cell r="F172">
            <v>6.6345999999999988E-2</v>
          </cell>
          <cell r="G172">
            <v>7.4061000000000002E-2</v>
          </cell>
          <cell r="H172">
            <v>2.6901000000000001E-2</v>
          </cell>
          <cell r="I172">
            <v>0</v>
          </cell>
        </row>
        <row r="173">
          <cell r="B173" t="str">
            <v>Ürdün</v>
          </cell>
          <cell r="C173">
            <v>770.72962099999995</v>
          </cell>
          <cell r="D173">
            <v>947.5250739999999</v>
          </cell>
          <cell r="E173">
            <v>868.63944199999992</v>
          </cell>
          <cell r="F173">
            <v>747.704747</v>
          </cell>
          <cell r="G173">
            <v>706.59947599999987</v>
          </cell>
          <cell r="H173">
            <v>889.66903999999988</v>
          </cell>
          <cell r="I173">
            <v>667.33380100000011</v>
          </cell>
        </row>
        <row r="174">
          <cell r="B174" t="str">
            <v>Suudi Arabistan</v>
          </cell>
          <cell r="C174">
            <v>3262.257325</v>
          </cell>
          <cell r="D174">
            <v>3137.9374740000003</v>
          </cell>
          <cell r="E174">
            <v>3582.7690219999999</v>
          </cell>
          <cell r="F174">
            <v>3264.1225579999996</v>
          </cell>
          <cell r="G174">
            <v>2832.8039490000001</v>
          </cell>
          <cell r="H174">
            <v>2766.3939970000001</v>
          </cell>
          <cell r="I174">
            <v>3293.0572520000001</v>
          </cell>
        </row>
        <row r="175">
          <cell r="B175" t="str">
            <v>Kuveyt</v>
          </cell>
          <cell r="C175">
            <v>343.10444999999993</v>
          </cell>
          <cell r="D175">
            <v>407.28204799999997</v>
          </cell>
          <cell r="E175">
            <v>501.23406499999993</v>
          </cell>
          <cell r="F175">
            <v>441.87310999999994</v>
          </cell>
          <cell r="G175">
            <v>457.67410000000001</v>
          </cell>
          <cell r="H175">
            <v>549.60796300000004</v>
          </cell>
          <cell r="I175">
            <v>557.56286699999998</v>
          </cell>
        </row>
        <row r="176">
          <cell r="B176" t="str">
            <v>Bahreyn</v>
          </cell>
          <cell r="C176">
            <v>201.45340800000002</v>
          </cell>
          <cell r="D176">
            <v>213.51800500000002</v>
          </cell>
          <cell r="E176">
            <v>227.24773199999998</v>
          </cell>
          <cell r="F176">
            <v>197.856596</v>
          </cell>
          <cell r="G176">
            <v>239.72287299999999</v>
          </cell>
          <cell r="H176">
            <v>322.22854099999995</v>
          </cell>
          <cell r="I176">
            <v>266.49723700000004</v>
          </cell>
        </row>
        <row r="177">
          <cell r="B177" t="str">
            <v>Katar</v>
          </cell>
          <cell r="C177">
            <v>254.58346799999998</v>
          </cell>
          <cell r="D177">
            <v>365.779022</v>
          </cell>
          <cell r="E177">
            <v>432.84480500000001</v>
          </cell>
          <cell r="F177">
            <v>486.42853300000002</v>
          </cell>
          <cell r="G177">
            <v>790.88348900000005</v>
          </cell>
          <cell r="H177">
            <v>1244.2466729999999</v>
          </cell>
          <cell r="I177">
            <v>1293.1347409999998</v>
          </cell>
        </row>
        <row r="178">
          <cell r="B178" t="str">
            <v>BAE</v>
          </cell>
          <cell r="C178">
            <v>5243.565720999999</v>
          </cell>
          <cell r="D178">
            <v>4939.7319500000003</v>
          </cell>
          <cell r="E178">
            <v>4935.1715899999999</v>
          </cell>
          <cell r="F178">
            <v>5542.2469789999996</v>
          </cell>
          <cell r="G178">
            <v>9267.0123739999999</v>
          </cell>
          <cell r="H178">
            <v>3254.0190909999997</v>
          </cell>
          <cell r="I178">
            <v>3627.1649489999991</v>
          </cell>
        </row>
        <row r="179">
          <cell r="B179" t="str">
            <v>Umman</v>
          </cell>
          <cell r="C179">
            <v>389.73001499999998</v>
          </cell>
          <cell r="D179">
            <v>494.77271299999995</v>
          </cell>
          <cell r="E179">
            <v>329.52635699999996</v>
          </cell>
          <cell r="F179">
            <v>247.98920699999999</v>
          </cell>
          <cell r="G179">
            <v>231.46841700000002</v>
          </cell>
          <cell r="H179">
            <v>439.13805400000001</v>
          </cell>
          <cell r="I179">
            <v>634.47504300000003</v>
          </cell>
        </row>
        <row r="180">
          <cell r="B180" t="str">
            <v>Yemen</v>
          </cell>
          <cell r="C180">
            <v>612.83982600000002</v>
          </cell>
          <cell r="D180">
            <v>652.57698599999992</v>
          </cell>
          <cell r="E180">
            <v>400.99318999999997</v>
          </cell>
          <cell r="F180">
            <v>545.33186499999999</v>
          </cell>
          <cell r="G180">
            <v>578.35032000000001</v>
          </cell>
          <cell r="H180">
            <v>740.41121799999996</v>
          </cell>
          <cell r="I180">
            <v>969.54938200000004</v>
          </cell>
        </row>
        <row r="181">
          <cell r="B181" t="str">
            <v>Afganistan</v>
          </cell>
          <cell r="C181">
            <v>248.87930300000005</v>
          </cell>
          <cell r="D181">
            <v>200.09557899999996</v>
          </cell>
          <cell r="E181">
            <v>166.064795</v>
          </cell>
          <cell r="F181">
            <v>149.54349799999997</v>
          </cell>
          <cell r="G181">
            <v>176.87923499999999</v>
          </cell>
          <cell r="H181">
            <v>152.807897</v>
          </cell>
          <cell r="I181">
            <v>156.47451599999999</v>
          </cell>
        </row>
        <row r="182">
          <cell r="B182" t="str">
            <v>Pakistan</v>
          </cell>
          <cell r="C182">
            <v>385.26551800000004</v>
          </cell>
          <cell r="D182">
            <v>472.485072</v>
          </cell>
          <cell r="E182">
            <v>301.23255400000005</v>
          </cell>
          <cell r="F182">
            <v>373.93140399999999</v>
          </cell>
          <cell r="G182">
            <v>377.15517199999988</v>
          </cell>
          <cell r="H182">
            <v>509.15724699999998</v>
          </cell>
          <cell r="I182">
            <v>550.214381</v>
          </cell>
        </row>
        <row r="183">
          <cell r="B183" t="str">
            <v>Hindistan</v>
          </cell>
          <cell r="C183">
            <v>615.90024500000004</v>
          </cell>
          <cell r="D183">
            <v>618.83685899999989</v>
          </cell>
          <cell r="E183">
            <v>698.41355599999997</v>
          </cell>
          <cell r="F183">
            <v>691.62452400000006</v>
          </cell>
          <cell r="G183">
            <v>808.66713700000003</v>
          </cell>
          <cell r="H183">
            <v>1182.2049959999997</v>
          </cell>
          <cell r="I183">
            <v>1167.1201709999998</v>
          </cell>
        </row>
        <row r="184">
          <cell r="B184" t="str">
            <v>Bangladeş</v>
          </cell>
          <cell r="C184">
            <v>271.68472700000001</v>
          </cell>
          <cell r="D184">
            <v>250.91625399999998</v>
          </cell>
          <cell r="E184">
            <v>271.62266700000004</v>
          </cell>
          <cell r="F184">
            <v>340.49616700000001</v>
          </cell>
          <cell r="G184">
            <v>347.91038700000001</v>
          </cell>
          <cell r="H184">
            <v>474.39693300000005</v>
          </cell>
          <cell r="I184">
            <v>427.19067400000006</v>
          </cell>
        </row>
        <row r="185">
          <cell r="B185" t="str">
            <v>Maldivler</v>
          </cell>
          <cell r="C185">
            <v>5.928312</v>
          </cell>
          <cell r="D185">
            <v>7.8372960000000012</v>
          </cell>
          <cell r="E185">
            <v>18.314052000000004</v>
          </cell>
          <cell r="F185">
            <v>36.331026000000001</v>
          </cell>
          <cell r="G185">
            <v>40.161700000000003</v>
          </cell>
          <cell r="H185">
            <v>65.920604000000012</v>
          </cell>
          <cell r="I185">
            <v>28.200122999999994</v>
          </cell>
        </row>
        <row r="186">
          <cell r="B186" t="str">
            <v>Sri Lanka</v>
          </cell>
          <cell r="C186">
            <v>38.934687999999994</v>
          </cell>
          <cell r="D186">
            <v>56.275047000000008</v>
          </cell>
          <cell r="E186">
            <v>55.061463999999994</v>
          </cell>
          <cell r="F186">
            <v>54.910041000000007</v>
          </cell>
          <cell r="G186">
            <v>78.126882000000009</v>
          </cell>
          <cell r="H186">
            <v>131.13525300000001</v>
          </cell>
          <cell r="I186">
            <v>84.367064000000013</v>
          </cell>
        </row>
        <row r="187">
          <cell r="B187" t="str">
            <v>Nepal</v>
          </cell>
          <cell r="C187">
            <v>3.4130020000000001</v>
          </cell>
          <cell r="D187">
            <v>22.101819000000003</v>
          </cell>
          <cell r="E187">
            <v>47.307465999999998</v>
          </cell>
          <cell r="F187">
            <v>10.192313</v>
          </cell>
          <cell r="G187">
            <v>40.277959000000003</v>
          </cell>
          <cell r="H187">
            <v>53.829350999999996</v>
          </cell>
          <cell r="I187">
            <v>56.078448000000002</v>
          </cell>
        </row>
        <row r="188">
          <cell r="B188" t="str">
            <v>Bhutan</v>
          </cell>
          <cell r="C188">
            <v>5.8567000000000001E-2</v>
          </cell>
          <cell r="D188">
            <v>7.1706999999999993E-2</v>
          </cell>
          <cell r="E188">
            <v>2.8164999999999999E-2</v>
          </cell>
          <cell r="F188">
            <v>9.7540000000000002E-2</v>
          </cell>
          <cell r="G188">
            <v>6.0666000000000005E-2</v>
          </cell>
          <cell r="H188">
            <v>0.186394</v>
          </cell>
          <cell r="I188">
            <v>9.7008999999999998E-2</v>
          </cell>
        </row>
        <row r="189">
          <cell r="B189" t="str">
            <v>Myanmar</v>
          </cell>
          <cell r="C189">
            <v>25.190069000000001</v>
          </cell>
          <cell r="D189">
            <v>38.434301999999995</v>
          </cell>
          <cell r="E189">
            <v>31.094237999999997</v>
          </cell>
          <cell r="F189">
            <v>28.166851999999999</v>
          </cell>
          <cell r="G189">
            <v>32.504435000000001</v>
          </cell>
          <cell r="H189">
            <v>59.056041000000008</v>
          </cell>
          <cell r="I189">
            <v>45.295319000000006</v>
          </cell>
        </row>
        <row r="190">
          <cell r="B190" t="str">
            <v>Tayland</v>
          </cell>
          <cell r="C190">
            <v>236.66527400000001</v>
          </cell>
          <cell r="D190">
            <v>221.92104699999999</v>
          </cell>
          <cell r="E190">
            <v>183.65892599999998</v>
          </cell>
          <cell r="F190">
            <v>184.41727599999999</v>
          </cell>
          <cell r="G190">
            <v>178.31893299999999</v>
          </cell>
          <cell r="H190">
            <v>293.12106800000004</v>
          </cell>
          <cell r="I190">
            <v>270.59161899999998</v>
          </cell>
        </row>
        <row r="191">
          <cell r="B191" t="str">
            <v>Laos</v>
          </cell>
          <cell r="C191">
            <v>5.9528909999999993</v>
          </cell>
          <cell r="D191">
            <v>4.8379430000000001</v>
          </cell>
          <cell r="E191">
            <v>1.4366829999999999</v>
          </cell>
          <cell r="F191">
            <v>2.2454549999999993</v>
          </cell>
          <cell r="G191">
            <v>1.354773</v>
          </cell>
          <cell r="H191">
            <v>8.4341669999999986</v>
          </cell>
          <cell r="I191">
            <v>7.7582389999999988</v>
          </cell>
        </row>
        <row r="192">
          <cell r="B192" t="str">
            <v>Vietnam</v>
          </cell>
          <cell r="C192">
            <v>112.95974200000002</v>
          </cell>
          <cell r="D192">
            <v>175.76218800000004</v>
          </cell>
          <cell r="E192">
            <v>161.76970499999999</v>
          </cell>
          <cell r="F192">
            <v>242.394767</v>
          </cell>
          <cell r="G192">
            <v>247.903808</v>
          </cell>
          <cell r="H192">
            <v>321.142291</v>
          </cell>
          <cell r="I192">
            <v>351.5242080000001</v>
          </cell>
        </row>
        <row r="193">
          <cell r="B193" t="str">
            <v>Kamboçya</v>
          </cell>
          <cell r="C193">
            <v>12.239048000000002</v>
          </cell>
          <cell r="D193">
            <v>12.114415999999999</v>
          </cell>
          <cell r="E193">
            <v>14.155888000000001</v>
          </cell>
          <cell r="F193">
            <v>14.812877</v>
          </cell>
          <cell r="G193">
            <v>18.023054999999999</v>
          </cell>
          <cell r="H193">
            <v>15.656677999999998</v>
          </cell>
          <cell r="I193">
            <v>23.964831</v>
          </cell>
        </row>
        <row r="194">
          <cell r="B194" t="str">
            <v>Endonezya</v>
          </cell>
          <cell r="C194">
            <v>260.16076899999996</v>
          </cell>
          <cell r="D194">
            <v>236.76119299999996</v>
          </cell>
          <cell r="E194">
            <v>214.253536</v>
          </cell>
          <cell r="F194">
            <v>258.83937399999996</v>
          </cell>
          <cell r="G194">
            <v>245.22592599999999</v>
          </cell>
          <cell r="H194">
            <v>286.30275399999999</v>
          </cell>
          <cell r="I194">
            <v>289.37278800000001</v>
          </cell>
        </row>
        <row r="195">
          <cell r="B195" t="str">
            <v>Malezya</v>
          </cell>
          <cell r="C195">
            <v>281.50184400000006</v>
          </cell>
          <cell r="D195">
            <v>324.46743000000004</v>
          </cell>
          <cell r="E195">
            <v>364.9221169999999</v>
          </cell>
          <cell r="F195">
            <v>329.25447399999996</v>
          </cell>
          <cell r="G195">
            <v>293.31312100000002</v>
          </cell>
          <cell r="H195">
            <v>375.6832</v>
          </cell>
          <cell r="I195">
            <v>354.23845900000003</v>
          </cell>
        </row>
        <row r="196">
          <cell r="B196" t="str">
            <v>Brunei</v>
          </cell>
          <cell r="C196">
            <v>5.5332470000000002</v>
          </cell>
          <cell r="D196">
            <v>5.5268259999999998</v>
          </cell>
          <cell r="E196">
            <v>4.8692489999999999</v>
          </cell>
          <cell r="F196">
            <v>8.1804579999999998</v>
          </cell>
          <cell r="G196">
            <v>1.363283</v>
          </cell>
          <cell r="H196">
            <v>2.5713159999999999</v>
          </cell>
          <cell r="I196">
            <v>4.5807160000000007</v>
          </cell>
        </row>
        <row r="197">
          <cell r="B197" t="str">
            <v>Singapur</v>
          </cell>
          <cell r="C197">
            <v>371.57975500000009</v>
          </cell>
          <cell r="D197">
            <v>391.52255199999996</v>
          </cell>
          <cell r="E197">
            <v>447.23159700000002</v>
          </cell>
          <cell r="F197">
            <v>427.21562299999994</v>
          </cell>
          <cell r="G197">
            <v>704.89219999999989</v>
          </cell>
          <cell r="H197">
            <v>579.29635700000006</v>
          </cell>
          <cell r="I197">
            <v>750.38617500000009</v>
          </cell>
        </row>
        <row r="198">
          <cell r="B198" t="str">
            <v>Filipinler</v>
          </cell>
          <cell r="C198">
            <v>177.921761</v>
          </cell>
          <cell r="D198">
            <v>141.63364300000001</v>
          </cell>
          <cell r="E198">
            <v>106.84436700000001</v>
          </cell>
          <cell r="F198">
            <v>114.06194899999998</v>
          </cell>
          <cell r="G198">
            <v>141.13146700000001</v>
          </cell>
          <cell r="H198">
            <v>185.67329299999997</v>
          </cell>
          <cell r="I198">
            <v>123.87406999999999</v>
          </cell>
        </row>
        <row r="199">
          <cell r="B199" t="str">
            <v>Moğolistan</v>
          </cell>
          <cell r="C199">
            <v>53.125158000000006</v>
          </cell>
          <cell r="D199">
            <v>37.046078999999999</v>
          </cell>
          <cell r="E199">
            <v>24.375396000000002</v>
          </cell>
          <cell r="F199">
            <v>25.744263</v>
          </cell>
          <cell r="G199">
            <v>26.660408</v>
          </cell>
          <cell r="H199">
            <v>37.606770000000004</v>
          </cell>
          <cell r="I199">
            <v>41.645204</v>
          </cell>
        </row>
        <row r="200">
          <cell r="B200" t="str">
            <v>Çin</v>
          </cell>
          <cell r="C200">
            <v>3755.6492289999997</v>
          </cell>
          <cell r="D200">
            <v>2970.6333439999999</v>
          </cell>
          <cell r="E200">
            <v>2500.6182239999994</v>
          </cell>
          <cell r="F200">
            <v>2378.5377229999999</v>
          </cell>
          <cell r="G200">
            <v>3037.6750410000004</v>
          </cell>
          <cell r="H200">
            <v>3078.6442130000005</v>
          </cell>
          <cell r="I200">
            <v>2726.5707609999999</v>
          </cell>
        </row>
        <row r="201">
          <cell r="B201" t="str">
            <v>Kuzey Kore</v>
          </cell>
          <cell r="C201">
            <v>6.4165989999999997</v>
          </cell>
          <cell r="D201">
            <v>6.3054990000000002</v>
          </cell>
          <cell r="E201">
            <v>4.6607050000000001</v>
          </cell>
          <cell r="F201">
            <v>0.877247</v>
          </cell>
          <cell r="G201">
            <v>0.471723</v>
          </cell>
          <cell r="H201">
            <v>7.8694E-2</v>
          </cell>
          <cell r="I201">
            <v>0.63117699999999999</v>
          </cell>
        </row>
        <row r="202">
          <cell r="B202" t="str">
            <v>Güney Kore</v>
          </cell>
          <cell r="C202">
            <v>499.85927299999992</v>
          </cell>
          <cell r="D202">
            <v>513.33074199999999</v>
          </cell>
          <cell r="E202">
            <v>616.28834299999994</v>
          </cell>
          <cell r="F202">
            <v>553.43705399999999</v>
          </cell>
          <cell r="G202">
            <v>621.47268999999994</v>
          </cell>
          <cell r="H202">
            <v>982.48539999999991</v>
          </cell>
          <cell r="I202">
            <v>943.96078899999986</v>
          </cell>
        </row>
        <row r="203">
          <cell r="B203" t="str">
            <v>Japonya</v>
          </cell>
          <cell r="C203">
            <v>417.35225400000002</v>
          </cell>
          <cell r="D203">
            <v>380.66198300000002</v>
          </cell>
          <cell r="E203">
            <v>341.11218000000002</v>
          </cell>
          <cell r="F203">
            <v>359.19835300000005</v>
          </cell>
          <cell r="G203">
            <v>416.37006500000007</v>
          </cell>
          <cell r="H203">
            <v>493.78967700000004</v>
          </cell>
          <cell r="I203">
            <v>510.07605599999999</v>
          </cell>
        </row>
        <row r="204">
          <cell r="B204" t="str">
            <v>Tayvan</v>
          </cell>
          <cell r="C204">
            <v>119.800862</v>
          </cell>
          <cell r="D204">
            <v>142.78140999999999</v>
          </cell>
          <cell r="E204">
            <v>175.11551900000003</v>
          </cell>
          <cell r="F204">
            <v>141.32891000000001</v>
          </cell>
          <cell r="G204">
            <v>206.95896599999995</v>
          </cell>
          <cell r="H204">
            <v>274.26606799999996</v>
          </cell>
          <cell r="I204">
            <v>256.92453600000005</v>
          </cell>
        </row>
        <row r="205">
          <cell r="B205" t="str">
            <v>Hong Kong</v>
          </cell>
          <cell r="C205">
            <v>440.23951099999999</v>
          </cell>
          <cell r="D205">
            <v>452.35577199999994</v>
          </cell>
          <cell r="E205">
            <v>357.28731900000002</v>
          </cell>
          <cell r="F205">
            <v>409.43764900000002</v>
          </cell>
          <cell r="G205">
            <v>650.54113300000006</v>
          </cell>
          <cell r="H205">
            <v>832.80310900000006</v>
          </cell>
          <cell r="I205">
            <v>743.89155499999993</v>
          </cell>
        </row>
        <row r="206">
          <cell r="B206" t="str">
            <v>Makao</v>
          </cell>
          <cell r="C206">
            <v>7.4983270000000015</v>
          </cell>
          <cell r="D206">
            <v>7.5627229999999983</v>
          </cell>
          <cell r="E206">
            <v>6.8913599999999988</v>
          </cell>
          <cell r="F206">
            <v>5.665546</v>
          </cell>
          <cell r="G206">
            <v>0.34907499999999997</v>
          </cell>
          <cell r="H206">
            <v>1.008507</v>
          </cell>
          <cell r="I206">
            <v>17.865947999999999</v>
          </cell>
        </row>
        <row r="207">
          <cell r="B207" t="str">
            <v>Avustralya</v>
          </cell>
          <cell r="C207">
            <v>614.52383800000007</v>
          </cell>
          <cell r="D207">
            <v>544.17587200000014</v>
          </cell>
          <cell r="E207">
            <v>531.40523500000006</v>
          </cell>
          <cell r="F207">
            <v>661.50222599999995</v>
          </cell>
          <cell r="G207">
            <v>562.67630900000006</v>
          </cell>
          <cell r="H207">
            <v>704.085464</v>
          </cell>
          <cell r="I207">
            <v>661.157285</v>
          </cell>
        </row>
        <row r="208">
          <cell r="B208" t="str">
            <v>Papua Yeni Gine</v>
          </cell>
          <cell r="C208">
            <v>4.8299920000000007</v>
          </cell>
          <cell r="D208">
            <v>3.9607019999999999</v>
          </cell>
          <cell r="E208">
            <v>2.5873589999999997</v>
          </cell>
          <cell r="F208">
            <v>1.631445</v>
          </cell>
          <cell r="G208">
            <v>5.7690740000000007</v>
          </cell>
          <cell r="H208">
            <v>5.1438180000000013</v>
          </cell>
          <cell r="I208">
            <v>5.256384999999999</v>
          </cell>
        </row>
        <row r="209">
          <cell r="B209" t="str">
            <v>Nauru</v>
          </cell>
          <cell r="C209">
            <v>1.7100000000000001E-4</v>
          </cell>
          <cell r="D209">
            <v>0</v>
          </cell>
          <cell r="E209">
            <v>1.75E-3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B210" t="str">
            <v>Yeni Zelanda</v>
          </cell>
          <cell r="C210">
            <v>72.861944999999992</v>
          </cell>
          <cell r="D210">
            <v>89.508079000000009</v>
          </cell>
          <cell r="E210">
            <v>91.525825999999995</v>
          </cell>
          <cell r="F210">
            <v>97.913948999999988</v>
          </cell>
          <cell r="G210">
            <v>105.85341199999999</v>
          </cell>
          <cell r="H210">
            <v>112.76339</v>
          </cell>
          <cell r="I210">
            <v>112.90947200000001</v>
          </cell>
        </row>
        <row r="211">
          <cell r="B211" t="str">
            <v>Solomon Adaları</v>
          </cell>
          <cell r="C211">
            <v>1.9882E-2</v>
          </cell>
          <cell r="D211">
            <v>4.2563999999999998E-2</v>
          </cell>
          <cell r="E211">
            <v>0.34821899999999995</v>
          </cell>
          <cell r="F211">
            <v>1.8652999999999999E-2</v>
          </cell>
          <cell r="G211">
            <v>3.6692000000000002E-2</v>
          </cell>
          <cell r="H211">
            <v>2.9783E-2</v>
          </cell>
          <cell r="I211">
            <v>0.18563199999999999</v>
          </cell>
        </row>
        <row r="212">
          <cell r="B212" t="str">
            <v>Tuvalu</v>
          </cell>
          <cell r="C212">
            <v>0.234398</v>
          </cell>
          <cell r="D212">
            <v>0.98752599999999979</v>
          </cell>
          <cell r="E212">
            <v>0.45646800000000004</v>
          </cell>
          <cell r="F212">
            <v>0.34580299999999997</v>
          </cell>
          <cell r="G212">
            <v>0.29804999999999998</v>
          </cell>
          <cell r="H212">
            <v>0.70592699999999997</v>
          </cell>
          <cell r="I212">
            <v>1.165222</v>
          </cell>
        </row>
        <row r="213">
          <cell r="B213" t="str">
            <v>Yeni Kaledonya</v>
          </cell>
          <cell r="C213">
            <v>5.8862339999999991</v>
          </cell>
          <cell r="D213">
            <v>5.1567299999999996</v>
          </cell>
          <cell r="E213">
            <v>6.5476350000000005</v>
          </cell>
          <cell r="F213">
            <v>5.3057249999999989</v>
          </cell>
          <cell r="G213">
            <v>6.0636829999999993</v>
          </cell>
          <cell r="H213">
            <v>10.860576999999999</v>
          </cell>
          <cell r="I213">
            <v>10.979442999999998</v>
          </cell>
        </row>
        <row r="214">
          <cell r="B214" t="str">
            <v>Amerikan Okyanusyası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B215" t="str">
            <v>Vallis ve Futuna</v>
          </cell>
          <cell r="C215">
            <v>0.15262200000000001</v>
          </cell>
          <cell r="D215">
            <v>2.0859000000000003E-2</v>
          </cell>
          <cell r="E215">
            <v>2.6518E-2</v>
          </cell>
          <cell r="F215">
            <v>1.8813E-2</v>
          </cell>
          <cell r="G215">
            <v>1.7251000000000002E-2</v>
          </cell>
          <cell r="H215">
            <v>3.0504999999999997E-2</v>
          </cell>
          <cell r="I215">
            <v>0.160778</v>
          </cell>
        </row>
        <row r="216">
          <cell r="B216" t="str">
            <v>Kiribati</v>
          </cell>
          <cell r="C216">
            <v>0.218172</v>
          </cell>
          <cell r="D216">
            <v>0.656995</v>
          </cell>
          <cell r="E216">
            <v>0.247664</v>
          </cell>
          <cell r="F216">
            <v>5.0091999999999991E-2</v>
          </cell>
          <cell r="G216">
            <v>0.17077199999999998</v>
          </cell>
          <cell r="H216">
            <v>2.2672000000000001E-2</v>
          </cell>
          <cell r="I216">
            <v>4.0621000000000004E-2</v>
          </cell>
        </row>
        <row r="217">
          <cell r="B217" t="str">
            <v>Pitcairn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3.0499999999999999E-4</v>
          </cell>
        </row>
        <row r="218">
          <cell r="B218" t="str">
            <v>Fiji</v>
          </cell>
          <cell r="C218">
            <v>1.0640099999999999</v>
          </cell>
          <cell r="D218">
            <v>0.91350000000000009</v>
          </cell>
          <cell r="E218">
            <v>1.0639130000000001</v>
          </cell>
          <cell r="F218">
            <v>0.83748499999999992</v>
          </cell>
          <cell r="G218">
            <v>1.438528</v>
          </cell>
          <cell r="H218">
            <v>2.3273959999999998</v>
          </cell>
          <cell r="I218">
            <v>1.8605260000000003</v>
          </cell>
        </row>
        <row r="219">
          <cell r="B219" t="str">
            <v>Vanuatu</v>
          </cell>
          <cell r="C219">
            <v>6.0430520000000003</v>
          </cell>
          <cell r="D219">
            <v>1.3060429999999998</v>
          </cell>
          <cell r="E219">
            <v>1.5936509999999999</v>
          </cell>
          <cell r="F219">
            <v>0.438691</v>
          </cell>
          <cell r="G219">
            <v>1.542135</v>
          </cell>
          <cell r="H219">
            <v>2.2279009999999997</v>
          </cell>
          <cell r="I219">
            <v>2.6589200000000002</v>
          </cell>
        </row>
        <row r="220">
          <cell r="B220" t="str">
            <v>Tonga</v>
          </cell>
          <cell r="C220">
            <v>0.45844199999999996</v>
          </cell>
          <cell r="D220">
            <v>0.52093100000000003</v>
          </cell>
          <cell r="E220">
            <v>0.37368000000000001</v>
          </cell>
          <cell r="F220">
            <v>0.22536</v>
          </cell>
          <cell r="G220">
            <v>0.24601100000000001</v>
          </cell>
          <cell r="H220">
            <v>0.19548400000000002</v>
          </cell>
          <cell r="I220">
            <v>0.20222599999999999</v>
          </cell>
        </row>
        <row r="221">
          <cell r="B221" t="str">
            <v>Samoa</v>
          </cell>
          <cell r="C221">
            <v>1.1034820000000001</v>
          </cell>
          <cell r="D221">
            <v>0.75675899999999996</v>
          </cell>
          <cell r="E221">
            <v>0.50721800000000006</v>
          </cell>
          <cell r="F221">
            <v>0.97132000000000007</v>
          </cell>
          <cell r="G221">
            <v>1.074897</v>
          </cell>
          <cell r="H221">
            <v>0.54073900000000008</v>
          </cell>
          <cell r="I221">
            <v>0.8377969999999999</v>
          </cell>
        </row>
        <row r="222">
          <cell r="B222" t="str">
            <v>Kuzey Mariana Adaları</v>
          </cell>
          <cell r="C222">
            <v>0</v>
          </cell>
          <cell r="D222">
            <v>0</v>
          </cell>
          <cell r="E222">
            <v>4.0518999999999999E-2</v>
          </cell>
          <cell r="F222">
            <v>5.254E-3</v>
          </cell>
          <cell r="G222">
            <v>0.64433900000000022</v>
          </cell>
          <cell r="H222">
            <v>0</v>
          </cell>
          <cell r="I222">
            <v>2.9241E-2</v>
          </cell>
        </row>
        <row r="223">
          <cell r="B223" t="str">
            <v>Fransız Polinezyası</v>
          </cell>
          <cell r="C223">
            <v>1.7426729999999999</v>
          </cell>
          <cell r="D223">
            <v>1.24583</v>
          </cell>
          <cell r="E223">
            <v>1.767846</v>
          </cell>
          <cell r="F223">
            <v>3.421678</v>
          </cell>
          <cell r="G223">
            <v>3.5661060000000004</v>
          </cell>
          <cell r="H223">
            <v>6.2692259999999997</v>
          </cell>
          <cell r="I223">
            <v>9.4298310000000019</v>
          </cell>
        </row>
        <row r="224">
          <cell r="B224" t="str">
            <v>Mikronezya</v>
          </cell>
          <cell r="C224">
            <v>1.0180999999999999E-2</v>
          </cell>
          <cell r="D224">
            <v>1.8242000000000001E-2</v>
          </cell>
          <cell r="E224">
            <v>0</v>
          </cell>
          <cell r="F224">
            <v>1.8439000000000001E-2</v>
          </cell>
          <cell r="G224">
            <v>2.9634000000000004E-2</v>
          </cell>
          <cell r="H224">
            <v>3.1190000000000002E-3</v>
          </cell>
          <cell r="I224">
            <v>0</v>
          </cell>
        </row>
        <row r="225">
          <cell r="B225" t="str">
            <v>Marshall Adaları</v>
          </cell>
          <cell r="C225">
            <v>121.79980500000001</v>
          </cell>
          <cell r="D225">
            <v>210.31489999999999</v>
          </cell>
          <cell r="E225">
            <v>82.648655000000005</v>
          </cell>
          <cell r="F225">
            <v>143.40940000000001</v>
          </cell>
          <cell r="G225">
            <v>157.67050399999999</v>
          </cell>
          <cell r="H225">
            <v>164.13203300000001</v>
          </cell>
          <cell r="I225">
            <v>175.558346</v>
          </cell>
        </row>
        <row r="226">
          <cell r="B226" t="str">
            <v>Palau</v>
          </cell>
          <cell r="C226">
            <v>0.42992000000000002</v>
          </cell>
          <cell r="D226">
            <v>1.0061169999999999</v>
          </cell>
          <cell r="E226">
            <v>1.0489289999999998</v>
          </cell>
          <cell r="F226">
            <v>0.71053699999999997</v>
          </cell>
          <cell r="G226">
            <v>1.1203980000000002</v>
          </cell>
          <cell r="H226">
            <v>1.7247319999999999</v>
          </cell>
          <cell r="I226">
            <v>2.1595470000000003</v>
          </cell>
        </row>
        <row r="227">
          <cell r="B227" t="str">
            <v>Amerikan Samoası</v>
          </cell>
          <cell r="C227">
            <v>0.22222799999999998</v>
          </cell>
          <cell r="D227">
            <v>0.14550400000000002</v>
          </cell>
          <cell r="E227">
            <v>0.29927800000000004</v>
          </cell>
          <cell r="F227">
            <v>1.1038339999999998</v>
          </cell>
          <cell r="G227">
            <v>0.18832700000000002</v>
          </cell>
          <cell r="H227">
            <v>0.16838600000000001</v>
          </cell>
          <cell r="I227">
            <v>0.11369700000000001</v>
          </cell>
        </row>
        <row r="228">
          <cell r="B228" t="str">
            <v>Guam</v>
          </cell>
          <cell r="C228">
            <v>1.5937799999999998</v>
          </cell>
          <cell r="D228">
            <v>1.4852339999999999</v>
          </cell>
          <cell r="E228">
            <v>1.1842080000000001</v>
          </cell>
          <cell r="F228">
            <v>1.0121020000000001</v>
          </cell>
          <cell r="G228">
            <v>2.6596719999999996</v>
          </cell>
          <cell r="H228">
            <v>1.193746</v>
          </cell>
          <cell r="I228">
            <v>1.6803539999999999</v>
          </cell>
        </row>
        <row r="229">
          <cell r="B229" t="str">
            <v>ABD Küçük Out.Adl.</v>
          </cell>
          <cell r="C229">
            <v>0.136208</v>
          </cell>
          <cell r="D229">
            <v>0.31462499999999999</v>
          </cell>
          <cell r="E229">
            <v>0.39048800000000006</v>
          </cell>
          <cell r="F229">
            <v>0.38281400000000004</v>
          </cell>
          <cell r="G229">
            <v>0.228328</v>
          </cell>
          <cell r="H229">
            <v>0.44663799999999992</v>
          </cell>
          <cell r="I229">
            <v>0.72517399999999999</v>
          </cell>
        </row>
        <row r="230">
          <cell r="B230" t="str">
            <v>Cocos Adaları</v>
          </cell>
          <cell r="C230">
            <v>0</v>
          </cell>
          <cell r="D230">
            <v>0.12357800000000001</v>
          </cell>
          <cell r="E230">
            <v>2.7886000000000001E-2</v>
          </cell>
          <cell r="F230">
            <v>2.764E-3</v>
          </cell>
          <cell r="G230">
            <v>0</v>
          </cell>
          <cell r="H230">
            <v>1.7539999999999999E-3</v>
          </cell>
          <cell r="I230">
            <v>0</v>
          </cell>
        </row>
        <row r="231">
          <cell r="B231" t="str">
            <v>Christmas Adaları</v>
          </cell>
          <cell r="C231">
            <v>0.112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3.7420000000000001E-3</v>
          </cell>
          <cell r="I231">
            <v>0</v>
          </cell>
        </row>
        <row r="232">
          <cell r="B232" t="str">
            <v>Heard Adası ve Mc. Donald Adl.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B233" t="str">
            <v>Norfolk Adaları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B234" t="str">
            <v>Cook Adaları</v>
          </cell>
          <cell r="C234">
            <v>3.9280750000000002</v>
          </cell>
          <cell r="D234">
            <v>7.3674699999999991</v>
          </cell>
          <cell r="E234">
            <v>8.1571800000000003</v>
          </cell>
          <cell r="F234">
            <v>7.0413770000000007</v>
          </cell>
          <cell r="G234">
            <v>5.5172770000000009</v>
          </cell>
          <cell r="H234">
            <v>7.9451489999999998</v>
          </cell>
          <cell r="I234">
            <v>8.2000360000000025</v>
          </cell>
        </row>
        <row r="235">
          <cell r="B235" t="str">
            <v>Niue Adası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0.22048499999999996</v>
          </cell>
          <cell r="I235">
            <v>0.10474800000000001</v>
          </cell>
        </row>
        <row r="236">
          <cell r="B236" t="str">
            <v>Tokelau Adaları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B237" t="str">
            <v>Antarktika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6.8899999999999994E-4</v>
          </cell>
          <cell r="I237">
            <v>4.5900000000000004E-4</v>
          </cell>
        </row>
        <row r="238">
          <cell r="B238" t="str">
            <v>Güney Georgia ve Sand. Adaları</v>
          </cell>
          <cell r="C238">
            <v>3.9589999999999998E-3</v>
          </cell>
          <cell r="D238">
            <v>2.589E-2</v>
          </cell>
          <cell r="E238">
            <v>1.5205E-2</v>
          </cell>
          <cell r="F238">
            <v>0</v>
          </cell>
          <cell r="G238">
            <v>0</v>
          </cell>
          <cell r="H238">
            <v>4.1849999999999998E-2</v>
          </cell>
          <cell r="I238">
            <v>1.3959999999999999E-3</v>
          </cell>
        </row>
        <row r="239">
          <cell r="B239" t="str">
            <v>Fransa Güney Bölgesi</v>
          </cell>
          <cell r="C239">
            <v>0.60716899999999996</v>
          </cell>
          <cell r="D239">
            <v>0.184199</v>
          </cell>
          <cell r="E239">
            <v>0.114319</v>
          </cell>
          <cell r="F239">
            <v>3.6652999999999998E-2</v>
          </cell>
          <cell r="G239">
            <v>0.65339599999999998</v>
          </cell>
          <cell r="H239">
            <v>5.9519000000000002E-2</v>
          </cell>
          <cell r="I239">
            <v>6.7021999999999998E-2</v>
          </cell>
        </row>
        <row r="240">
          <cell r="B240" t="str">
            <v>Kesinleşmemiş Ülke ve Bölgeler</v>
          </cell>
          <cell r="C240">
            <v>54.501504999999995</v>
          </cell>
          <cell r="D240">
            <v>68.872164999999995</v>
          </cell>
          <cell r="E240">
            <v>47.486351999999997</v>
          </cell>
          <cell r="F240">
            <v>59.764829000000006</v>
          </cell>
          <cell r="G240">
            <v>55.663003000000003</v>
          </cell>
          <cell r="H240">
            <v>70.737891000000005</v>
          </cell>
          <cell r="I240">
            <v>77.272537</v>
          </cell>
        </row>
        <row r="241">
          <cell r="B241" t="str">
            <v>Gizli Ülke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showGridLines="0" defaultGridColor="0" colorId="22" workbookViewId="0">
      <selection sqref="A1:B1"/>
    </sheetView>
  </sheetViews>
  <sheetFormatPr defaultColWidth="8.6640625" defaultRowHeight="13.8"/>
  <cols>
    <col min="1" max="1" width="10.5546875" style="533" customWidth="1"/>
    <col min="2" max="2" width="102.109375" style="532" bestFit="1" customWidth="1"/>
    <col min="3" max="16384" width="8.6640625" style="532"/>
  </cols>
  <sheetData>
    <row r="1" spans="1:2" ht="21.75" customHeight="1">
      <c r="A1" s="1324" t="s">
        <v>724</v>
      </c>
      <c r="B1" s="1324"/>
    </row>
    <row r="2" spans="1:2">
      <c r="A2" s="531"/>
      <c r="B2" s="531"/>
    </row>
    <row r="3" spans="1:2">
      <c r="A3" s="216" t="s">
        <v>69</v>
      </c>
    </row>
    <row r="4" spans="1:2" ht="20.25" customHeight="1">
      <c r="A4" s="541" t="s">
        <v>70</v>
      </c>
    </row>
    <row r="5" spans="1:2">
      <c r="A5" s="1262" t="s">
        <v>71</v>
      </c>
      <c r="B5" s="550" t="s">
        <v>72</v>
      </c>
    </row>
    <row r="6" spans="1:2">
      <c r="A6" s="1263" t="s">
        <v>73</v>
      </c>
      <c r="B6" s="538" t="s">
        <v>74</v>
      </c>
    </row>
    <row r="7" spans="1:2">
      <c r="A7" s="1264" t="s">
        <v>75</v>
      </c>
      <c r="B7" s="532" t="s">
        <v>76</v>
      </c>
    </row>
    <row r="8" spans="1:2">
      <c r="A8" s="1262" t="s">
        <v>77</v>
      </c>
      <c r="B8" s="550" t="s">
        <v>72</v>
      </c>
    </row>
    <row r="9" spans="1:2">
      <c r="A9" s="1263" t="s">
        <v>78</v>
      </c>
      <c r="B9" s="538" t="s">
        <v>74</v>
      </c>
    </row>
    <row r="10" spans="1:2">
      <c r="A10" s="1264"/>
    </row>
    <row r="11" spans="1:2">
      <c r="A11" s="1262" t="s">
        <v>79</v>
      </c>
      <c r="B11" s="550" t="s">
        <v>72</v>
      </c>
    </row>
    <row r="12" spans="1:2">
      <c r="A12" s="1263" t="s">
        <v>80</v>
      </c>
      <c r="B12" s="538" t="s">
        <v>81</v>
      </c>
    </row>
    <row r="13" spans="1:2">
      <c r="A13" s="1264"/>
    </row>
    <row r="14" spans="1:2">
      <c r="A14" s="1262" t="s">
        <v>82</v>
      </c>
      <c r="B14" s="550" t="s">
        <v>72</v>
      </c>
    </row>
    <row r="15" spans="1:2">
      <c r="A15" s="1263" t="s">
        <v>83</v>
      </c>
      <c r="B15" s="538" t="s">
        <v>74</v>
      </c>
    </row>
    <row r="16" spans="1:2">
      <c r="A16" s="1264"/>
      <c r="B16" s="532" t="s">
        <v>61</v>
      </c>
    </row>
    <row r="17" spans="1:11">
      <c r="A17" s="1262" t="s">
        <v>84</v>
      </c>
      <c r="B17" s="550" t="s">
        <v>72</v>
      </c>
    </row>
    <row r="18" spans="1:11">
      <c r="A18" s="1263" t="s">
        <v>85</v>
      </c>
      <c r="B18" s="538" t="s">
        <v>74</v>
      </c>
    </row>
    <row r="19" spans="1:11">
      <c r="A19" s="537"/>
      <c r="B19" s="538"/>
    </row>
    <row r="20" spans="1:11" s="536" customFormat="1" ht="13.5" customHeight="1">
      <c r="A20" s="422" t="s">
        <v>1114</v>
      </c>
      <c r="B20" s="535"/>
    </row>
    <row r="21" spans="1:11">
      <c r="A21" s="533" t="s">
        <v>75</v>
      </c>
    </row>
    <row r="22" spans="1:11">
      <c r="A22" s="1262" t="s">
        <v>86</v>
      </c>
      <c r="B22" s="550" t="s">
        <v>90</v>
      </c>
    </row>
    <row r="23" spans="1:11">
      <c r="A23" s="537" t="s">
        <v>87</v>
      </c>
      <c r="B23" s="538" t="s">
        <v>91</v>
      </c>
    </row>
    <row r="25" spans="1:11">
      <c r="A25" s="1262" t="s">
        <v>88</v>
      </c>
      <c r="B25" s="550" t="s">
        <v>92</v>
      </c>
    </row>
    <row r="26" spans="1:11">
      <c r="A26" s="537" t="s">
        <v>89</v>
      </c>
      <c r="B26" s="538" t="s">
        <v>93</v>
      </c>
      <c r="K26" s="551"/>
    </row>
    <row r="28" spans="1:11">
      <c r="A28" s="1262" t="s">
        <v>918</v>
      </c>
      <c r="B28" s="550" t="s">
        <v>1117</v>
      </c>
    </row>
    <row r="29" spans="1:11">
      <c r="A29" s="537" t="s">
        <v>919</v>
      </c>
      <c r="B29" s="538" t="s">
        <v>94</v>
      </c>
    </row>
    <row r="30" spans="1:11">
      <c r="A30" s="528"/>
      <c r="B30" s="539"/>
    </row>
    <row r="31" spans="1:11">
      <c r="A31" s="1262" t="s">
        <v>921</v>
      </c>
      <c r="B31" s="550" t="s">
        <v>95</v>
      </c>
    </row>
    <row r="32" spans="1:11">
      <c r="A32" s="537" t="s">
        <v>922</v>
      </c>
      <c r="B32" s="538" t="s">
        <v>96</v>
      </c>
    </row>
    <row r="33" spans="1:2">
      <c r="A33" s="528"/>
      <c r="B33" s="539"/>
    </row>
    <row r="34" spans="1:2">
      <c r="A34" s="1262" t="s">
        <v>928</v>
      </c>
      <c r="B34" s="1110" t="s">
        <v>912</v>
      </c>
    </row>
    <row r="35" spans="1:2">
      <c r="A35" s="1109" t="s">
        <v>925</v>
      </c>
      <c r="B35" s="1111" t="s">
        <v>913</v>
      </c>
    </row>
    <row r="36" spans="1:2">
      <c r="A36" s="528"/>
      <c r="B36" s="539"/>
    </row>
    <row r="37" spans="1:2">
      <c r="A37" s="1262" t="s">
        <v>929</v>
      </c>
      <c r="B37" s="1110" t="s">
        <v>1043</v>
      </c>
    </row>
    <row r="38" spans="1:2">
      <c r="A38" s="1109" t="s">
        <v>930</v>
      </c>
      <c r="B38" s="1111" t="s">
        <v>97</v>
      </c>
    </row>
    <row r="39" spans="1:2">
      <c r="A39" s="528"/>
      <c r="B39" s="539"/>
    </row>
    <row r="40" spans="1:2">
      <c r="A40" s="1262" t="s">
        <v>932</v>
      </c>
      <c r="B40" s="1110" t="s">
        <v>98</v>
      </c>
    </row>
    <row r="41" spans="1:2">
      <c r="A41" s="1109" t="s">
        <v>933</v>
      </c>
      <c r="B41" s="1112" t="s">
        <v>99</v>
      </c>
    </row>
    <row r="42" spans="1:2">
      <c r="A42" s="528"/>
      <c r="B42" s="539"/>
    </row>
    <row r="43" spans="1:2">
      <c r="A43" s="1262" t="s">
        <v>938</v>
      </c>
      <c r="B43" s="1110" t="s">
        <v>100</v>
      </c>
    </row>
    <row r="44" spans="1:2">
      <c r="A44" s="1109" t="s">
        <v>939</v>
      </c>
      <c r="B44" s="1111" t="s">
        <v>101</v>
      </c>
    </row>
    <row r="45" spans="1:2">
      <c r="A45" s="528"/>
      <c r="B45" s="539"/>
    </row>
    <row r="46" spans="1:2">
      <c r="A46" s="1262" t="s">
        <v>942</v>
      </c>
      <c r="B46" s="1110" t="s">
        <v>102</v>
      </c>
    </row>
    <row r="47" spans="1:2">
      <c r="A47" s="1109" t="s">
        <v>943</v>
      </c>
      <c r="B47" s="1111" t="s">
        <v>103</v>
      </c>
    </row>
    <row r="48" spans="1:2">
      <c r="A48" s="528"/>
      <c r="B48" s="539"/>
    </row>
    <row r="49" spans="1:2">
      <c r="A49" s="1262" t="s">
        <v>946</v>
      </c>
      <c r="B49" s="1110" t="s">
        <v>104</v>
      </c>
    </row>
    <row r="50" spans="1:2">
      <c r="A50" s="1109" t="s">
        <v>947</v>
      </c>
      <c r="B50" s="1111" t="s">
        <v>105</v>
      </c>
    </row>
    <row r="51" spans="1:2">
      <c r="A51" s="528"/>
      <c r="B51" s="539"/>
    </row>
    <row r="52" spans="1:2">
      <c r="A52" s="1262" t="s">
        <v>948</v>
      </c>
      <c r="B52" s="1110" t="s">
        <v>106</v>
      </c>
    </row>
    <row r="53" spans="1:2">
      <c r="A53" s="1109" t="s">
        <v>949</v>
      </c>
      <c r="B53" s="1111" t="s">
        <v>107</v>
      </c>
    </row>
    <row r="54" spans="1:2">
      <c r="A54" s="528"/>
      <c r="B54" s="539"/>
    </row>
    <row r="55" spans="1:2">
      <c r="A55" s="1262" t="s">
        <v>978</v>
      </c>
      <c r="B55" s="1110" t="s">
        <v>108</v>
      </c>
    </row>
    <row r="56" spans="1:2">
      <c r="A56" s="1109" t="s">
        <v>979</v>
      </c>
      <c r="B56" s="1111" t="s">
        <v>109</v>
      </c>
    </row>
    <row r="57" spans="1:2">
      <c r="A57" s="538"/>
      <c r="B57" s="538"/>
    </row>
    <row r="58" spans="1:2" ht="18" customHeight="1">
      <c r="A58" s="534" t="s">
        <v>1115</v>
      </c>
      <c r="B58" s="540"/>
    </row>
    <row r="59" spans="1:2">
      <c r="A59" s="534"/>
      <c r="B59" s="540"/>
    </row>
    <row r="60" spans="1:2">
      <c r="A60" s="1262" t="s">
        <v>985</v>
      </c>
      <c r="B60" s="1110" t="s">
        <v>110</v>
      </c>
    </row>
    <row r="61" spans="1:2">
      <c r="A61" s="1109" t="s">
        <v>986</v>
      </c>
      <c r="B61" s="1111" t="s">
        <v>111</v>
      </c>
    </row>
    <row r="62" spans="1:2">
      <c r="A62" s="528"/>
      <c r="B62" s="171"/>
    </row>
    <row r="63" spans="1:2">
      <c r="A63" s="1262" t="s">
        <v>989</v>
      </c>
      <c r="B63" s="1110" t="s">
        <v>112</v>
      </c>
    </row>
    <row r="64" spans="1:2">
      <c r="A64" s="1109" t="s">
        <v>990</v>
      </c>
      <c r="B64" s="1111" t="s">
        <v>113</v>
      </c>
    </row>
    <row r="65" spans="1:2">
      <c r="A65" s="528"/>
      <c r="B65" s="171"/>
    </row>
    <row r="66" spans="1:2">
      <c r="A66" s="1262" t="s">
        <v>1021</v>
      </c>
      <c r="B66" s="1110" t="s">
        <v>114</v>
      </c>
    </row>
    <row r="67" spans="1:2">
      <c r="A67" s="1109" t="s">
        <v>1022</v>
      </c>
      <c r="B67" s="1111" t="s">
        <v>115</v>
      </c>
    </row>
    <row r="68" spans="1:2">
      <c r="A68" s="528"/>
      <c r="B68" s="171"/>
    </row>
    <row r="69" spans="1:2">
      <c r="A69" s="1262" t="s">
        <v>1024</v>
      </c>
      <c r="B69" s="1110" t="s">
        <v>1121</v>
      </c>
    </row>
    <row r="70" spans="1:2">
      <c r="A70" s="1109" t="s">
        <v>1025</v>
      </c>
      <c r="B70" s="1111" t="s">
        <v>116</v>
      </c>
    </row>
    <row r="71" spans="1:2">
      <c r="A71" s="528"/>
      <c r="B71" s="171"/>
    </row>
    <row r="72" spans="1:2">
      <c r="A72" s="1262" t="s">
        <v>1030</v>
      </c>
      <c r="B72" s="1110" t="s">
        <v>117</v>
      </c>
    </row>
    <row r="73" spans="1:2">
      <c r="A73" s="1109" t="s">
        <v>1031</v>
      </c>
      <c r="B73" s="1111" t="s">
        <v>118</v>
      </c>
    </row>
    <row r="74" spans="1:2">
      <c r="A74" s="528"/>
      <c r="B74" s="171"/>
    </row>
    <row r="75" spans="1:2">
      <c r="A75" s="1262" t="s">
        <v>1035</v>
      </c>
      <c r="B75" s="1110" t="s">
        <v>119</v>
      </c>
    </row>
    <row r="76" spans="1:2">
      <c r="A76" s="1109" t="s">
        <v>1036</v>
      </c>
      <c r="B76" s="1111" t="s">
        <v>120</v>
      </c>
    </row>
    <row r="77" spans="1:2">
      <c r="A77" s="538"/>
      <c r="B77" s="538"/>
    </row>
    <row r="78" spans="1:2">
      <c r="A78" s="1262" t="s">
        <v>1040</v>
      </c>
      <c r="B78" s="1110" t="s">
        <v>1042</v>
      </c>
    </row>
    <row r="79" spans="1:2">
      <c r="A79" s="1109" t="s">
        <v>1041</v>
      </c>
      <c r="B79" s="1111" t="s">
        <v>121</v>
      </c>
    </row>
    <row r="80" spans="1:2">
      <c r="A80" s="528"/>
      <c r="B80" s="171"/>
    </row>
    <row r="81" spans="1:2">
      <c r="A81" s="1262" t="s">
        <v>1048</v>
      </c>
      <c r="B81" s="1110" t="s">
        <v>122</v>
      </c>
    </row>
    <row r="82" spans="1:2">
      <c r="A82" s="1109" t="s">
        <v>1049</v>
      </c>
      <c r="B82" s="1111" t="s">
        <v>123</v>
      </c>
    </row>
    <row r="83" spans="1:2">
      <c r="A83" s="528"/>
      <c r="B83" s="171"/>
    </row>
    <row r="84" spans="1:2">
      <c r="A84" s="1262" t="s">
        <v>1054</v>
      </c>
      <c r="B84" s="1110" t="s">
        <v>124</v>
      </c>
    </row>
    <row r="85" spans="1:2">
      <c r="A85" s="1109" t="s">
        <v>1053</v>
      </c>
      <c r="B85" s="1111" t="s">
        <v>125</v>
      </c>
    </row>
    <row r="86" spans="1:2">
      <c r="A86" s="528"/>
      <c r="B86" s="171"/>
    </row>
    <row r="87" spans="1:2">
      <c r="A87" s="1262" t="s">
        <v>1059</v>
      </c>
      <c r="B87" s="1110" t="s">
        <v>126</v>
      </c>
    </row>
    <row r="88" spans="1:2">
      <c r="A88" s="1109" t="s">
        <v>1060</v>
      </c>
      <c r="B88" s="1111" t="s">
        <v>127</v>
      </c>
    </row>
    <row r="89" spans="1:2">
      <c r="A89" s="528"/>
      <c r="B89" s="171"/>
    </row>
    <row r="90" spans="1:2">
      <c r="A90" s="1262" t="s">
        <v>1061</v>
      </c>
      <c r="B90" s="1110" t="s">
        <v>128</v>
      </c>
    </row>
    <row r="91" spans="1:2">
      <c r="A91" s="1109" t="s">
        <v>1062</v>
      </c>
      <c r="B91" s="1111" t="s">
        <v>129</v>
      </c>
    </row>
    <row r="92" spans="1:2">
      <c r="A92" s="528"/>
      <c r="B92" s="539"/>
    </row>
    <row r="93" spans="1:2">
      <c r="A93" s="1262" t="s">
        <v>1094</v>
      </c>
      <c r="B93" s="1110" t="s">
        <v>130</v>
      </c>
    </row>
    <row r="94" spans="1:2">
      <c r="A94" s="1109" t="s">
        <v>1095</v>
      </c>
      <c r="B94" s="1111" t="s">
        <v>131</v>
      </c>
    </row>
    <row r="95" spans="1:2">
      <c r="A95" s="528"/>
      <c r="B95" s="171"/>
    </row>
    <row r="96" spans="1:2">
      <c r="A96" s="1262" t="s">
        <v>1096</v>
      </c>
      <c r="B96" s="1110" t="s">
        <v>132</v>
      </c>
    </row>
    <row r="97" spans="1:2">
      <c r="A97" s="1109" t="s">
        <v>1097</v>
      </c>
      <c r="B97" s="1111" t="s">
        <v>133</v>
      </c>
    </row>
    <row r="98" spans="1:2">
      <c r="A98" s="528"/>
      <c r="B98" s="539"/>
    </row>
    <row r="99" spans="1:2">
      <c r="A99" s="1262" t="s">
        <v>1110</v>
      </c>
      <c r="B99" s="1110" t="s">
        <v>134</v>
      </c>
    </row>
    <row r="100" spans="1:2">
      <c r="A100" s="1109" t="s">
        <v>1111</v>
      </c>
      <c r="B100" s="1111" t="s">
        <v>135</v>
      </c>
    </row>
    <row r="101" spans="1:2">
      <c r="A101" s="538"/>
      <c r="B101" s="538"/>
    </row>
    <row r="102" spans="1:2">
      <c r="A102" s="1262" t="s">
        <v>1112</v>
      </c>
      <c r="B102" s="1110" t="s">
        <v>136</v>
      </c>
    </row>
    <row r="103" spans="1:2">
      <c r="A103" s="1109" t="s">
        <v>1113</v>
      </c>
      <c r="B103" s="1111" t="s">
        <v>137</v>
      </c>
    </row>
    <row r="105" spans="1:2">
      <c r="A105" s="1262" t="s">
        <v>1124</v>
      </c>
      <c r="B105" s="1110" t="s">
        <v>1126</v>
      </c>
    </row>
    <row r="106" spans="1:2">
      <c r="A106" s="1263" t="s">
        <v>1125</v>
      </c>
      <c r="B106" s="1111" t="s">
        <v>1127</v>
      </c>
    </row>
  </sheetData>
  <mergeCells count="1">
    <mergeCell ref="A1:B1"/>
  </mergeCells>
  <hyperlinks>
    <hyperlink ref="A8:B9" location="'TABLO 2'!A1" display="TABLO  2."/>
    <hyperlink ref="A11:B12" location="'TABLO 3'!A1" display="TABLO  3."/>
    <hyperlink ref="A14:B15" location="'TABLO 4'!A1" display="TABLO  4."/>
    <hyperlink ref="A17:B18" location="'TABLO 5'!A1" display="TABLO  5."/>
    <hyperlink ref="A5:B6" location="'TABLO 1'!A1" display="TABLO  1."/>
    <hyperlink ref="A22:B23" location="'TABLO 6'!A1" display="TABLO  6."/>
    <hyperlink ref="A25:B26" location="'TABLO 7'!A1" display="TABLO  7."/>
    <hyperlink ref="A28:B29" location="'TABLO 8'!A1" display="TABLO 8."/>
    <hyperlink ref="A31:B32" location="'TABLO 9'!A1" display="TABLO 9."/>
    <hyperlink ref="A34:B35" location="'TABLO 27-1'!A1" display="TABLO  27.1"/>
    <hyperlink ref="A37:B38" location="'TABLO 11'!A1" display="TABLO 11."/>
    <hyperlink ref="A40:B41" location="'TABLO 30'!A1" display="TABLO 30."/>
    <hyperlink ref="A43:B44" location="'TABLO 31'!A1" display="TABLO 31."/>
    <hyperlink ref="A46:B47" location="'TABLO 14'!A1" display="TABLO 14."/>
    <hyperlink ref="A49:B50" location="'TABLO 15'!A1" display="TABLO 15."/>
    <hyperlink ref="A52:B53" location="'TABLO 16'!A1" display="TABLO 16."/>
    <hyperlink ref="A55:B56" location="'TABLO 17'!A1" display="TABLO  17."/>
    <hyperlink ref="A60:B61" location="'TABLO 18'!A1" display="TABLO 18."/>
    <hyperlink ref="A63:B64" location="'TABLO 19'!A1" display="TABLO 19."/>
    <hyperlink ref="A66:B67" location="'TABLO 20'!A1" display="TABLO  20."/>
    <hyperlink ref="A72:B73" location="'TABLO 22'!A1" display="TABLO 22."/>
    <hyperlink ref="A75:B76" location="'TABLO 23'!A1" display="TABLO 23 "/>
    <hyperlink ref="A78:B79" location="'TABLO 24'!A1" display="TABLO  24."/>
    <hyperlink ref="A81:B82" location="'TABLO 25'!A1" display="TABLO  25."/>
    <hyperlink ref="A84:B85" location="'TABLO 26'!A1" display="TABLO 26."/>
    <hyperlink ref="A87:B88" location="'TABLO 27'!A1" display="TABLO 27."/>
    <hyperlink ref="A90:B91" location="'TABLO 28'!A1" display="TABLO 28."/>
    <hyperlink ref="A93:B94" location="'TABLO 29'!A1" display="TABLO 29."/>
    <hyperlink ref="A96:B97" location="'TABLO 30'!A1" display="TABLO 30."/>
    <hyperlink ref="A69:B70" location="'TABLO 21'!A1" display="TABLO  21."/>
    <hyperlink ref="A99:B100" location="'TABLO 31'!A1" display="TABLO 31."/>
    <hyperlink ref="A102:B103" location="'TABLO 32'!A1" display="TABLO 32."/>
    <hyperlink ref="A34" location="'TABLO 10'!A1" display="TABLO 10."/>
    <hyperlink ref="B34" location="'TABLO 10'!A1" display="İLLERE GÖRE İHRACAT "/>
    <hyperlink ref="B35" location="'TABLO 10'!A1" display="EXPORT BY PROVINCES"/>
    <hyperlink ref="A35" location="'TABLO 10'!A1" display="TABLE 10."/>
    <hyperlink ref="A40:B40" location="'TABLO 12'!A1" display="TABLO 12."/>
    <hyperlink ref="A41:B41" location="'TABLO 12'!A1" display="TABLE  12."/>
    <hyperlink ref="A43" location="'TABLO 13'!A1" display="TABLO 13."/>
    <hyperlink ref="B43" location="'TABLO 13'!A1" display="İHRACAT -Ülkeler ve Ülke Gruplarına Göre Dağılım"/>
    <hyperlink ref="B44" location="'TABLO 13'!A1" display="EXPORTS - By Countries and Country Groups"/>
    <hyperlink ref="A44" location="'TABLO 13'!A1" display="TABLE  13."/>
    <hyperlink ref="A105:B106" location="'TABLO 33'!A1" display="TABLO 33."/>
  </hyperlinks>
  <printOptions horizontalCentered="1"/>
  <pageMargins left="0.39370078740157483" right="0.39370078740157483" top="0.78740157480314965" bottom="0.59055118110236227" header="0.78740157480314965" footer="0.6692913385826772"/>
  <pageSetup paperSize="9" scale="80" orientation="portrait" horizontalDpi="4294967292" vertic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showGridLines="0" zoomScale="80" zoomScaleNormal="80" workbookViewId="0">
      <selection activeCell="J1" sqref="J1"/>
    </sheetView>
  </sheetViews>
  <sheetFormatPr defaultColWidth="8.88671875" defaultRowHeight="12"/>
  <cols>
    <col min="1" max="1" width="37.33203125" style="217" customWidth="1"/>
    <col min="2" max="2" width="10.5546875" style="217" bestFit="1" customWidth="1"/>
    <col min="3" max="4" width="10.6640625" style="217" customWidth="1"/>
    <col min="5" max="6" width="10.6640625" style="217" bestFit="1" customWidth="1"/>
    <col min="7" max="7" width="10.5546875" style="217" bestFit="1" customWidth="1"/>
    <col min="8" max="8" width="10.5546875" style="217" customWidth="1"/>
    <col min="9" max="9" width="3.5546875" style="217" customWidth="1"/>
    <col min="10" max="10" width="41.33203125" style="217" customWidth="1"/>
    <col min="11" max="250" width="8.88671875" style="217"/>
    <col min="251" max="251" width="37.33203125" style="217" customWidth="1"/>
    <col min="252" max="256" width="9.88671875" style="217" customWidth="1"/>
    <col min="257" max="257" width="10.88671875" style="217" customWidth="1"/>
    <col min="258" max="258" width="2.109375" style="217" customWidth="1"/>
    <col min="259" max="259" width="10.5546875" style="217" bestFit="1" customWidth="1"/>
    <col min="260" max="261" width="10.6640625" style="217" customWidth="1"/>
    <col min="262" max="263" width="10.6640625" style="217" bestFit="1" customWidth="1"/>
    <col min="264" max="264" width="10.5546875" style="217" bestFit="1" customWidth="1"/>
    <col min="265" max="265" width="1.5546875" style="217" customWidth="1"/>
    <col min="266" max="266" width="41.33203125" style="217" customWidth="1"/>
    <col min="267" max="506" width="8.88671875" style="217"/>
    <col min="507" max="507" width="37.33203125" style="217" customWidth="1"/>
    <col min="508" max="512" width="9.88671875" style="217" customWidth="1"/>
    <col min="513" max="513" width="10.88671875" style="217" customWidth="1"/>
    <col min="514" max="514" width="2.109375" style="217" customWidth="1"/>
    <col min="515" max="515" width="10.5546875" style="217" bestFit="1" customWidth="1"/>
    <col min="516" max="517" width="10.6640625" style="217" customWidth="1"/>
    <col min="518" max="519" width="10.6640625" style="217" bestFit="1" customWidth="1"/>
    <col min="520" max="520" width="10.5546875" style="217" bestFit="1" customWidth="1"/>
    <col min="521" max="521" width="1.5546875" style="217" customWidth="1"/>
    <col min="522" max="522" width="41.33203125" style="217" customWidth="1"/>
    <col min="523" max="762" width="8.88671875" style="217"/>
    <col min="763" max="763" width="37.33203125" style="217" customWidth="1"/>
    <col min="764" max="768" width="9.88671875" style="217" customWidth="1"/>
    <col min="769" max="769" width="10.88671875" style="217" customWidth="1"/>
    <col min="770" max="770" width="2.109375" style="217" customWidth="1"/>
    <col min="771" max="771" width="10.5546875" style="217" bestFit="1" customWidth="1"/>
    <col min="772" max="773" width="10.6640625" style="217" customWidth="1"/>
    <col min="774" max="775" width="10.6640625" style="217" bestFit="1" customWidth="1"/>
    <col min="776" max="776" width="10.5546875" style="217" bestFit="1" customWidth="1"/>
    <col min="777" max="777" width="1.5546875" style="217" customWidth="1"/>
    <col min="778" max="778" width="41.33203125" style="217" customWidth="1"/>
    <col min="779" max="1018" width="8.88671875" style="217"/>
    <col min="1019" max="1019" width="37.33203125" style="217" customWidth="1"/>
    <col min="1020" max="1024" width="9.88671875" style="217" customWidth="1"/>
    <col min="1025" max="1025" width="10.88671875" style="217" customWidth="1"/>
    <col min="1026" max="1026" width="2.109375" style="217" customWidth="1"/>
    <col min="1027" max="1027" width="10.5546875" style="217" bestFit="1" customWidth="1"/>
    <col min="1028" max="1029" width="10.6640625" style="217" customWidth="1"/>
    <col min="1030" max="1031" width="10.6640625" style="217" bestFit="1" customWidth="1"/>
    <col min="1032" max="1032" width="10.5546875" style="217" bestFit="1" customWidth="1"/>
    <col min="1033" max="1033" width="1.5546875" style="217" customWidth="1"/>
    <col min="1034" max="1034" width="41.33203125" style="217" customWidth="1"/>
    <col min="1035" max="1274" width="8.88671875" style="217"/>
    <col min="1275" max="1275" width="37.33203125" style="217" customWidth="1"/>
    <col min="1276" max="1280" width="9.88671875" style="217" customWidth="1"/>
    <col min="1281" max="1281" width="10.88671875" style="217" customWidth="1"/>
    <col min="1282" max="1282" width="2.109375" style="217" customWidth="1"/>
    <col min="1283" max="1283" width="10.5546875" style="217" bestFit="1" customWidth="1"/>
    <col min="1284" max="1285" width="10.6640625" style="217" customWidth="1"/>
    <col min="1286" max="1287" width="10.6640625" style="217" bestFit="1" customWidth="1"/>
    <col min="1288" max="1288" width="10.5546875" style="217" bestFit="1" customWidth="1"/>
    <col min="1289" max="1289" width="1.5546875" style="217" customWidth="1"/>
    <col min="1290" max="1290" width="41.33203125" style="217" customWidth="1"/>
    <col min="1291" max="1530" width="8.88671875" style="217"/>
    <col min="1531" max="1531" width="37.33203125" style="217" customWidth="1"/>
    <col min="1532" max="1536" width="9.88671875" style="217" customWidth="1"/>
    <col min="1537" max="1537" width="10.88671875" style="217" customWidth="1"/>
    <col min="1538" max="1538" width="2.109375" style="217" customWidth="1"/>
    <col min="1539" max="1539" width="10.5546875" style="217" bestFit="1" customWidth="1"/>
    <col min="1540" max="1541" width="10.6640625" style="217" customWidth="1"/>
    <col min="1542" max="1543" width="10.6640625" style="217" bestFit="1" customWidth="1"/>
    <col min="1544" max="1544" width="10.5546875" style="217" bestFit="1" customWidth="1"/>
    <col min="1545" max="1545" width="1.5546875" style="217" customWidth="1"/>
    <col min="1546" max="1546" width="41.33203125" style="217" customWidth="1"/>
    <col min="1547" max="1786" width="8.88671875" style="217"/>
    <col min="1787" max="1787" width="37.33203125" style="217" customWidth="1"/>
    <col min="1788" max="1792" width="9.88671875" style="217" customWidth="1"/>
    <col min="1793" max="1793" width="10.88671875" style="217" customWidth="1"/>
    <col min="1794" max="1794" width="2.109375" style="217" customWidth="1"/>
    <col min="1795" max="1795" width="10.5546875" style="217" bestFit="1" customWidth="1"/>
    <col min="1796" max="1797" width="10.6640625" style="217" customWidth="1"/>
    <col min="1798" max="1799" width="10.6640625" style="217" bestFit="1" customWidth="1"/>
    <col min="1800" max="1800" width="10.5546875" style="217" bestFit="1" customWidth="1"/>
    <col min="1801" max="1801" width="1.5546875" style="217" customWidth="1"/>
    <col min="1802" max="1802" width="41.33203125" style="217" customWidth="1"/>
    <col min="1803" max="2042" width="8.88671875" style="217"/>
    <col min="2043" max="2043" width="37.33203125" style="217" customWidth="1"/>
    <col min="2044" max="2048" width="9.88671875" style="217" customWidth="1"/>
    <col min="2049" max="2049" width="10.88671875" style="217" customWidth="1"/>
    <col min="2050" max="2050" width="2.109375" style="217" customWidth="1"/>
    <col min="2051" max="2051" width="10.5546875" style="217" bestFit="1" customWidth="1"/>
    <col min="2052" max="2053" width="10.6640625" style="217" customWidth="1"/>
    <col min="2054" max="2055" width="10.6640625" style="217" bestFit="1" customWidth="1"/>
    <col min="2056" max="2056" width="10.5546875" style="217" bestFit="1" customWidth="1"/>
    <col min="2057" max="2057" width="1.5546875" style="217" customWidth="1"/>
    <col min="2058" max="2058" width="41.33203125" style="217" customWidth="1"/>
    <col min="2059" max="2298" width="8.88671875" style="217"/>
    <col min="2299" max="2299" width="37.33203125" style="217" customWidth="1"/>
    <col min="2300" max="2304" width="9.88671875" style="217" customWidth="1"/>
    <col min="2305" max="2305" width="10.88671875" style="217" customWidth="1"/>
    <col min="2306" max="2306" width="2.109375" style="217" customWidth="1"/>
    <col min="2307" max="2307" width="10.5546875" style="217" bestFit="1" customWidth="1"/>
    <col min="2308" max="2309" width="10.6640625" style="217" customWidth="1"/>
    <col min="2310" max="2311" width="10.6640625" style="217" bestFit="1" customWidth="1"/>
    <col min="2312" max="2312" width="10.5546875" style="217" bestFit="1" customWidth="1"/>
    <col min="2313" max="2313" width="1.5546875" style="217" customWidth="1"/>
    <col min="2314" max="2314" width="41.33203125" style="217" customWidth="1"/>
    <col min="2315" max="2554" width="8.88671875" style="217"/>
    <col min="2555" max="2555" width="37.33203125" style="217" customWidth="1"/>
    <col min="2556" max="2560" width="9.88671875" style="217" customWidth="1"/>
    <col min="2561" max="2561" width="10.88671875" style="217" customWidth="1"/>
    <col min="2562" max="2562" width="2.109375" style="217" customWidth="1"/>
    <col min="2563" max="2563" width="10.5546875" style="217" bestFit="1" customWidth="1"/>
    <col min="2564" max="2565" width="10.6640625" style="217" customWidth="1"/>
    <col min="2566" max="2567" width="10.6640625" style="217" bestFit="1" customWidth="1"/>
    <col min="2568" max="2568" width="10.5546875" style="217" bestFit="1" customWidth="1"/>
    <col min="2569" max="2569" width="1.5546875" style="217" customWidth="1"/>
    <col min="2570" max="2570" width="41.33203125" style="217" customWidth="1"/>
    <col min="2571" max="2810" width="8.88671875" style="217"/>
    <col min="2811" max="2811" width="37.33203125" style="217" customWidth="1"/>
    <col min="2812" max="2816" width="9.88671875" style="217" customWidth="1"/>
    <col min="2817" max="2817" width="10.88671875" style="217" customWidth="1"/>
    <col min="2818" max="2818" width="2.109375" style="217" customWidth="1"/>
    <col min="2819" max="2819" width="10.5546875" style="217" bestFit="1" customWidth="1"/>
    <col min="2820" max="2821" width="10.6640625" style="217" customWidth="1"/>
    <col min="2822" max="2823" width="10.6640625" style="217" bestFit="1" customWidth="1"/>
    <col min="2824" max="2824" width="10.5546875" style="217" bestFit="1" customWidth="1"/>
    <col min="2825" max="2825" width="1.5546875" style="217" customWidth="1"/>
    <col min="2826" max="2826" width="41.33203125" style="217" customWidth="1"/>
    <col min="2827" max="3066" width="8.88671875" style="217"/>
    <col min="3067" max="3067" width="37.33203125" style="217" customWidth="1"/>
    <col min="3068" max="3072" width="9.88671875" style="217" customWidth="1"/>
    <col min="3073" max="3073" width="10.88671875" style="217" customWidth="1"/>
    <col min="3074" max="3074" width="2.109375" style="217" customWidth="1"/>
    <col min="3075" max="3075" width="10.5546875" style="217" bestFit="1" customWidth="1"/>
    <col min="3076" max="3077" width="10.6640625" style="217" customWidth="1"/>
    <col min="3078" max="3079" width="10.6640625" style="217" bestFit="1" customWidth="1"/>
    <col min="3080" max="3080" width="10.5546875" style="217" bestFit="1" customWidth="1"/>
    <col min="3081" max="3081" width="1.5546875" style="217" customWidth="1"/>
    <col min="3082" max="3082" width="41.33203125" style="217" customWidth="1"/>
    <col min="3083" max="3322" width="8.88671875" style="217"/>
    <col min="3323" max="3323" width="37.33203125" style="217" customWidth="1"/>
    <col min="3324" max="3328" width="9.88671875" style="217" customWidth="1"/>
    <col min="3329" max="3329" width="10.88671875" style="217" customWidth="1"/>
    <col min="3330" max="3330" width="2.109375" style="217" customWidth="1"/>
    <col min="3331" max="3331" width="10.5546875" style="217" bestFit="1" customWidth="1"/>
    <col min="3332" max="3333" width="10.6640625" style="217" customWidth="1"/>
    <col min="3334" max="3335" width="10.6640625" style="217" bestFit="1" customWidth="1"/>
    <col min="3336" max="3336" width="10.5546875" style="217" bestFit="1" customWidth="1"/>
    <col min="3337" max="3337" width="1.5546875" style="217" customWidth="1"/>
    <col min="3338" max="3338" width="41.33203125" style="217" customWidth="1"/>
    <col min="3339" max="3578" width="8.88671875" style="217"/>
    <col min="3579" max="3579" width="37.33203125" style="217" customWidth="1"/>
    <col min="3580" max="3584" width="9.88671875" style="217" customWidth="1"/>
    <col min="3585" max="3585" width="10.88671875" style="217" customWidth="1"/>
    <col min="3586" max="3586" width="2.109375" style="217" customWidth="1"/>
    <col min="3587" max="3587" width="10.5546875" style="217" bestFit="1" customWidth="1"/>
    <col min="3588" max="3589" width="10.6640625" style="217" customWidth="1"/>
    <col min="3590" max="3591" width="10.6640625" style="217" bestFit="1" customWidth="1"/>
    <col min="3592" max="3592" width="10.5546875" style="217" bestFit="1" customWidth="1"/>
    <col min="3593" max="3593" width="1.5546875" style="217" customWidth="1"/>
    <col min="3594" max="3594" width="41.33203125" style="217" customWidth="1"/>
    <col min="3595" max="3834" width="8.88671875" style="217"/>
    <col min="3835" max="3835" width="37.33203125" style="217" customWidth="1"/>
    <col min="3836" max="3840" width="9.88671875" style="217" customWidth="1"/>
    <col min="3841" max="3841" width="10.88671875" style="217" customWidth="1"/>
    <col min="3842" max="3842" width="2.109375" style="217" customWidth="1"/>
    <col min="3843" max="3843" width="10.5546875" style="217" bestFit="1" customWidth="1"/>
    <col min="3844" max="3845" width="10.6640625" style="217" customWidth="1"/>
    <col min="3846" max="3847" width="10.6640625" style="217" bestFit="1" customWidth="1"/>
    <col min="3848" max="3848" width="10.5546875" style="217" bestFit="1" customWidth="1"/>
    <col min="3849" max="3849" width="1.5546875" style="217" customWidth="1"/>
    <col min="3850" max="3850" width="41.33203125" style="217" customWidth="1"/>
    <col min="3851" max="4090" width="8.88671875" style="217"/>
    <col min="4091" max="4091" width="37.33203125" style="217" customWidth="1"/>
    <col min="4092" max="4096" width="9.88671875" style="217" customWidth="1"/>
    <col min="4097" max="4097" width="10.88671875" style="217" customWidth="1"/>
    <col min="4098" max="4098" width="2.109375" style="217" customWidth="1"/>
    <col min="4099" max="4099" width="10.5546875" style="217" bestFit="1" customWidth="1"/>
    <col min="4100" max="4101" width="10.6640625" style="217" customWidth="1"/>
    <col min="4102" max="4103" width="10.6640625" style="217" bestFit="1" customWidth="1"/>
    <col min="4104" max="4104" width="10.5546875" style="217" bestFit="1" customWidth="1"/>
    <col min="4105" max="4105" width="1.5546875" style="217" customWidth="1"/>
    <col min="4106" max="4106" width="41.33203125" style="217" customWidth="1"/>
    <col min="4107" max="4346" width="8.88671875" style="217"/>
    <col min="4347" max="4347" width="37.33203125" style="217" customWidth="1"/>
    <col min="4348" max="4352" width="9.88671875" style="217" customWidth="1"/>
    <col min="4353" max="4353" width="10.88671875" style="217" customWidth="1"/>
    <col min="4354" max="4354" width="2.109375" style="217" customWidth="1"/>
    <col min="4355" max="4355" width="10.5546875" style="217" bestFit="1" customWidth="1"/>
    <col min="4356" max="4357" width="10.6640625" style="217" customWidth="1"/>
    <col min="4358" max="4359" width="10.6640625" style="217" bestFit="1" customWidth="1"/>
    <col min="4360" max="4360" width="10.5546875" style="217" bestFit="1" customWidth="1"/>
    <col min="4361" max="4361" width="1.5546875" style="217" customWidth="1"/>
    <col min="4362" max="4362" width="41.33203125" style="217" customWidth="1"/>
    <col min="4363" max="4602" width="8.88671875" style="217"/>
    <col min="4603" max="4603" width="37.33203125" style="217" customWidth="1"/>
    <col min="4604" max="4608" width="9.88671875" style="217" customWidth="1"/>
    <col min="4609" max="4609" width="10.88671875" style="217" customWidth="1"/>
    <col min="4610" max="4610" width="2.109375" style="217" customWidth="1"/>
    <col min="4611" max="4611" width="10.5546875" style="217" bestFit="1" customWidth="1"/>
    <col min="4612" max="4613" width="10.6640625" style="217" customWidth="1"/>
    <col min="4614" max="4615" width="10.6640625" style="217" bestFit="1" customWidth="1"/>
    <col min="4616" max="4616" width="10.5546875" style="217" bestFit="1" customWidth="1"/>
    <col min="4617" max="4617" width="1.5546875" style="217" customWidth="1"/>
    <col min="4618" max="4618" width="41.33203125" style="217" customWidth="1"/>
    <col min="4619" max="4858" width="8.88671875" style="217"/>
    <col min="4859" max="4859" width="37.33203125" style="217" customWidth="1"/>
    <col min="4860" max="4864" width="9.88671875" style="217" customWidth="1"/>
    <col min="4865" max="4865" width="10.88671875" style="217" customWidth="1"/>
    <col min="4866" max="4866" width="2.109375" style="217" customWidth="1"/>
    <col min="4867" max="4867" width="10.5546875" style="217" bestFit="1" customWidth="1"/>
    <col min="4868" max="4869" width="10.6640625" style="217" customWidth="1"/>
    <col min="4870" max="4871" width="10.6640625" style="217" bestFit="1" customWidth="1"/>
    <col min="4872" max="4872" width="10.5546875" style="217" bestFit="1" customWidth="1"/>
    <col min="4873" max="4873" width="1.5546875" style="217" customWidth="1"/>
    <col min="4874" max="4874" width="41.33203125" style="217" customWidth="1"/>
    <col min="4875" max="5114" width="8.88671875" style="217"/>
    <col min="5115" max="5115" width="37.33203125" style="217" customWidth="1"/>
    <col min="5116" max="5120" width="9.88671875" style="217" customWidth="1"/>
    <col min="5121" max="5121" width="10.88671875" style="217" customWidth="1"/>
    <col min="5122" max="5122" width="2.109375" style="217" customWidth="1"/>
    <col min="5123" max="5123" width="10.5546875" style="217" bestFit="1" customWidth="1"/>
    <col min="5124" max="5125" width="10.6640625" style="217" customWidth="1"/>
    <col min="5126" max="5127" width="10.6640625" style="217" bestFit="1" customWidth="1"/>
    <col min="5128" max="5128" width="10.5546875" style="217" bestFit="1" customWidth="1"/>
    <col min="5129" max="5129" width="1.5546875" style="217" customWidth="1"/>
    <col min="5130" max="5130" width="41.33203125" style="217" customWidth="1"/>
    <col min="5131" max="5370" width="8.88671875" style="217"/>
    <col min="5371" max="5371" width="37.33203125" style="217" customWidth="1"/>
    <col min="5372" max="5376" width="9.88671875" style="217" customWidth="1"/>
    <col min="5377" max="5377" width="10.88671875" style="217" customWidth="1"/>
    <col min="5378" max="5378" width="2.109375" style="217" customWidth="1"/>
    <col min="5379" max="5379" width="10.5546875" style="217" bestFit="1" customWidth="1"/>
    <col min="5380" max="5381" width="10.6640625" style="217" customWidth="1"/>
    <col min="5382" max="5383" width="10.6640625" style="217" bestFit="1" customWidth="1"/>
    <col min="5384" max="5384" width="10.5546875" style="217" bestFit="1" customWidth="1"/>
    <col min="5385" max="5385" width="1.5546875" style="217" customWidth="1"/>
    <col min="5386" max="5386" width="41.33203125" style="217" customWidth="1"/>
    <col min="5387" max="5626" width="8.88671875" style="217"/>
    <col min="5627" max="5627" width="37.33203125" style="217" customWidth="1"/>
    <col min="5628" max="5632" width="9.88671875" style="217" customWidth="1"/>
    <col min="5633" max="5633" width="10.88671875" style="217" customWidth="1"/>
    <col min="5634" max="5634" width="2.109375" style="217" customWidth="1"/>
    <col min="5635" max="5635" width="10.5546875" style="217" bestFit="1" customWidth="1"/>
    <col min="5636" max="5637" width="10.6640625" style="217" customWidth="1"/>
    <col min="5638" max="5639" width="10.6640625" style="217" bestFit="1" customWidth="1"/>
    <col min="5640" max="5640" width="10.5546875" style="217" bestFit="1" customWidth="1"/>
    <col min="5641" max="5641" width="1.5546875" style="217" customWidth="1"/>
    <col min="5642" max="5642" width="41.33203125" style="217" customWidth="1"/>
    <col min="5643" max="5882" width="8.88671875" style="217"/>
    <col min="5883" max="5883" width="37.33203125" style="217" customWidth="1"/>
    <col min="5884" max="5888" width="9.88671875" style="217" customWidth="1"/>
    <col min="5889" max="5889" width="10.88671875" style="217" customWidth="1"/>
    <col min="5890" max="5890" width="2.109375" style="217" customWidth="1"/>
    <col min="5891" max="5891" width="10.5546875" style="217" bestFit="1" customWidth="1"/>
    <col min="5892" max="5893" width="10.6640625" style="217" customWidth="1"/>
    <col min="5894" max="5895" width="10.6640625" style="217" bestFit="1" customWidth="1"/>
    <col min="5896" max="5896" width="10.5546875" style="217" bestFit="1" customWidth="1"/>
    <col min="5897" max="5897" width="1.5546875" style="217" customWidth="1"/>
    <col min="5898" max="5898" width="41.33203125" style="217" customWidth="1"/>
    <col min="5899" max="6138" width="8.88671875" style="217"/>
    <col min="6139" max="6139" width="37.33203125" style="217" customWidth="1"/>
    <col min="6140" max="6144" width="9.88671875" style="217" customWidth="1"/>
    <col min="6145" max="6145" width="10.88671875" style="217" customWidth="1"/>
    <col min="6146" max="6146" width="2.109375" style="217" customWidth="1"/>
    <col min="6147" max="6147" width="10.5546875" style="217" bestFit="1" customWidth="1"/>
    <col min="6148" max="6149" width="10.6640625" style="217" customWidth="1"/>
    <col min="6150" max="6151" width="10.6640625" style="217" bestFit="1" customWidth="1"/>
    <col min="6152" max="6152" width="10.5546875" style="217" bestFit="1" customWidth="1"/>
    <col min="6153" max="6153" width="1.5546875" style="217" customWidth="1"/>
    <col min="6154" max="6154" width="41.33203125" style="217" customWidth="1"/>
    <col min="6155" max="6394" width="8.88671875" style="217"/>
    <col min="6395" max="6395" width="37.33203125" style="217" customWidth="1"/>
    <col min="6396" max="6400" width="9.88671875" style="217" customWidth="1"/>
    <col min="6401" max="6401" width="10.88671875" style="217" customWidth="1"/>
    <col min="6402" max="6402" width="2.109375" style="217" customWidth="1"/>
    <col min="6403" max="6403" width="10.5546875" style="217" bestFit="1" customWidth="1"/>
    <col min="6404" max="6405" width="10.6640625" style="217" customWidth="1"/>
    <col min="6406" max="6407" width="10.6640625" style="217" bestFit="1" customWidth="1"/>
    <col min="6408" max="6408" width="10.5546875" style="217" bestFit="1" customWidth="1"/>
    <col min="6409" max="6409" width="1.5546875" style="217" customWidth="1"/>
    <col min="6410" max="6410" width="41.33203125" style="217" customWidth="1"/>
    <col min="6411" max="6650" width="8.88671875" style="217"/>
    <col min="6651" max="6651" width="37.33203125" style="217" customWidth="1"/>
    <col min="6652" max="6656" width="9.88671875" style="217" customWidth="1"/>
    <col min="6657" max="6657" width="10.88671875" style="217" customWidth="1"/>
    <col min="6658" max="6658" width="2.109375" style="217" customWidth="1"/>
    <col min="6659" max="6659" width="10.5546875" style="217" bestFit="1" customWidth="1"/>
    <col min="6660" max="6661" width="10.6640625" style="217" customWidth="1"/>
    <col min="6662" max="6663" width="10.6640625" style="217" bestFit="1" customWidth="1"/>
    <col min="6664" max="6664" width="10.5546875" style="217" bestFit="1" customWidth="1"/>
    <col min="6665" max="6665" width="1.5546875" style="217" customWidth="1"/>
    <col min="6666" max="6666" width="41.33203125" style="217" customWidth="1"/>
    <col min="6667" max="6906" width="8.88671875" style="217"/>
    <col min="6907" max="6907" width="37.33203125" style="217" customWidth="1"/>
    <col min="6908" max="6912" width="9.88671875" style="217" customWidth="1"/>
    <col min="6913" max="6913" width="10.88671875" style="217" customWidth="1"/>
    <col min="6914" max="6914" width="2.109375" style="217" customWidth="1"/>
    <col min="6915" max="6915" width="10.5546875" style="217" bestFit="1" customWidth="1"/>
    <col min="6916" max="6917" width="10.6640625" style="217" customWidth="1"/>
    <col min="6918" max="6919" width="10.6640625" style="217" bestFit="1" customWidth="1"/>
    <col min="6920" max="6920" width="10.5546875" style="217" bestFit="1" customWidth="1"/>
    <col min="6921" max="6921" width="1.5546875" style="217" customWidth="1"/>
    <col min="6922" max="6922" width="41.33203125" style="217" customWidth="1"/>
    <col min="6923" max="7162" width="8.88671875" style="217"/>
    <col min="7163" max="7163" width="37.33203125" style="217" customWidth="1"/>
    <col min="7164" max="7168" width="9.88671875" style="217" customWidth="1"/>
    <col min="7169" max="7169" width="10.88671875" style="217" customWidth="1"/>
    <col min="7170" max="7170" width="2.109375" style="217" customWidth="1"/>
    <col min="7171" max="7171" width="10.5546875" style="217" bestFit="1" customWidth="1"/>
    <col min="7172" max="7173" width="10.6640625" style="217" customWidth="1"/>
    <col min="7174" max="7175" width="10.6640625" style="217" bestFit="1" customWidth="1"/>
    <col min="7176" max="7176" width="10.5546875" style="217" bestFit="1" customWidth="1"/>
    <col min="7177" max="7177" width="1.5546875" style="217" customWidth="1"/>
    <col min="7178" max="7178" width="41.33203125" style="217" customWidth="1"/>
    <col min="7179" max="7418" width="8.88671875" style="217"/>
    <col min="7419" max="7419" width="37.33203125" style="217" customWidth="1"/>
    <col min="7420" max="7424" width="9.88671875" style="217" customWidth="1"/>
    <col min="7425" max="7425" width="10.88671875" style="217" customWidth="1"/>
    <col min="7426" max="7426" width="2.109375" style="217" customWidth="1"/>
    <col min="7427" max="7427" width="10.5546875" style="217" bestFit="1" customWidth="1"/>
    <col min="7428" max="7429" width="10.6640625" style="217" customWidth="1"/>
    <col min="7430" max="7431" width="10.6640625" style="217" bestFit="1" customWidth="1"/>
    <col min="7432" max="7432" width="10.5546875" style="217" bestFit="1" customWidth="1"/>
    <col min="7433" max="7433" width="1.5546875" style="217" customWidth="1"/>
    <col min="7434" max="7434" width="41.33203125" style="217" customWidth="1"/>
    <col min="7435" max="7674" width="8.88671875" style="217"/>
    <col min="7675" max="7675" width="37.33203125" style="217" customWidth="1"/>
    <col min="7676" max="7680" width="9.88671875" style="217" customWidth="1"/>
    <col min="7681" max="7681" width="10.88671875" style="217" customWidth="1"/>
    <col min="7682" max="7682" width="2.109375" style="217" customWidth="1"/>
    <col min="7683" max="7683" width="10.5546875" style="217" bestFit="1" customWidth="1"/>
    <col min="7684" max="7685" width="10.6640625" style="217" customWidth="1"/>
    <col min="7686" max="7687" width="10.6640625" style="217" bestFit="1" customWidth="1"/>
    <col min="7688" max="7688" width="10.5546875" style="217" bestFit="1" customWidth="1"/>
    <col min="7689" max="7689" width="1.5546875" style="217" customWidth="1"/>
    <col min="7690" max="7690" width="41.33203125" style="217" customWidth="1"/>
    <col min="7691" max="7930" width="8.88671875" style="217"/>
    <col min="7931" max="7931" width="37.33203125" style="217" customWidth="1"/>
    <col min="7932" max="7936" width="9.88671875" style="217" customWidth="1"/>
    <col min="7937" max="7937" width="10.88671875" style="217" customWidth="1"/>
    <col min="7938" max="7938" width="2.109375" style="217" customWidth="1"/>
    <col min="7939" max="7939" width="10.5546875" style="217" bestFit="1" customWidth="1"/>
    <col min="7940" max="7941" width="10.6640625" style="217" customWidth="1"/>
    <col min="7942" max="7943" width="10.6640625" style="217" bestFit="1" customWidth="1"/>
    <col min="7944" max="7944" width="10.5546875" style="217" bestFit="1" customWidth="1"/>
    <col min="7945" max="7945" width="1.5546875" style="217" customWidth="1"/>
    <col min="7946" max="7946" width="41.33203125" style="217" customWidth="1"/>
    <col min="7947" max="8186" width="8.88671875" style="217"/>
    <col min="8187" max="8187" width="37.33203125" style="217" customWidth="1"/>
    <col min="8188" max="8192" width="9.88671875" style="217" customWidth="1"/>
    <col min="8193" max="8193" width="10.88671875" style="217" customWidth="1"/>
    <col min="8194" max="8194" width="2.109375" style="217" customWidth="1"/>
    <col min="8195" max="8195" width="10.5546875" style="217" bestFit="1" customWidth="1"/>
    <col min="8196" max="8197" width="10.6640625" style="217" customWidth="1"/>
    <col min="8198" max="8199" width="10.6640625" style="217" bestFit="1" customWidth="1"/>
    <col min="8200" max="8200" width="10.5546875" style="217" bestFit="1" customWidth="1"/>
    <col min="8201" max="8201" width="1.5546875" style="217" customWidth="1"/>
    <col min="8202" max="8202" width="41.33203125" style="217" customWidth="1"/>
    <col min="8203" max="8442" width="8.88671875" style="217"/>
    <col min="8443" max="8443" width="37.33203125" style="217" customWidth="1"/>
    <col min="8444" max="8448" width="9.88671875" style="217" customWidth="1"/>
    <col min="8449" max="8449" width="10.88671875" style="217" customWidth="1"/>
    <col min="8450" max="8450" width="2.109375" style="217" customWidth="1"/>
    <col min="8451" max="8451" width="10.5546875" style="217" bestFit="1" customWidth="1"/>
    <col min="8452" max="8453" width="10.6640625" style="217" customWidth="1"/>
    <col min="8454" max="8455" width="10.6640625" style="217" bestFit="1" customWidth="1"/>
    <col min="8456" max="8456" width="10.5546875" style="217" bestFit="1" customWidth="1"/>
    <col min="8457" max="8457" width="1.5546875" style="217" customWidth="1"/>
    <col min="8458" max="8458" width="41.33203125" style="217" customWidth="1"/>
    <col min="8459" max="8698" width="8.88671875" style="217"/>
    <col min="8699" max="8699" width="37.33203125" style="217" customWidth="1"/>
    <col min="8700" max="8704" width="9.88671875" style="217" customWidth="1"/>
    <col min="8705" max="8705" width="10.88671875" style="217" customWidth="1"/>
    <col min="8706" max="8706" width="2.109375" style="217" customWidth="1"/>
    <col min="8707" max="8707" width="10.5546875" style="217" bestFit="1" customWidth="1"/>
    <col min="8708" max="8709" width="10.6640625" style="217" customWidth="1"/>
    <col min="8710" max="8711" width="10.6640625" style="217" bestFit="1" customWidth="1"/>
    <col min="8712" max="8712" width="10.5546875" style="217" bestFit="1" customWidth="1"/>
    <col min="8713" max="8713" width="1.5546875" style="217" customWidth="1"/>
    <col min="8714" max="8714" width="41.33203125" style="217" customWidth="1"/>
    <col min="8715" max="8954" width="8.88671875" style="217"/>
    <col min="8955" max="8955" width="37.33203125" style="217" customWidth="1"/>
    <col min="8956" max="8960" width="9.88671875" style="217" customWidth="1"/>
    <col min="8961" max="8961" width="10.88671875" style="217" customWidth="1"/>
    <col min="8962" max="8962" width="2.109375" style="217" customWidth="1"/>
    <col min="8963" max="8963" width="10.5546875" style="217" bestFit="1" customWidth="1"/>
    <col min="8964" max="8965" width="10.6640625" style="217" customWidth="1"/>
    <col min="8966" max="8967" width="10.6640625" style="217" bestFit="1" customWidth="1"/>
    <col min="8968" max="8968" width="10.5546875" style="217" bestFit="1" customWidth="1"/>
    <col min="8969" max="8969" width="1.5546875" style="217" customWidth="1"/>
    <col min="8970" max="8970" width="41.33203125" style="217" customWidth="1"/>
    <col min="8971" max="9210" width="8.88671875" style="217"/>
    <col min="9211" max="9211" width="37.33203125" style="217" customWidth="1"/>
    <col min="9212" max="9216" width="9.88671875" style="217" customWidth="1"/>
    <col min="9217" max="9217" width="10.88671875" style="217" customWidth="1"/>
    <col min="9218" max="9218" width="2.109375" style="217" customWidth="1"/>
    <col min="9219" max="9219" width="10.5546875" style="217" bestFit="1" customWidth="1"/>
    <col min="9220" max="9221" width="10.6640625" style="217" customWidth="1"/>
    <col min="9222" max="9223" width="10.6640625" style="217" bestFit="1" customWidth="1"/>
    <col min="9224" max="9224" width="10.5546875" style="217" bestFit="1" customWidth="1"/>
    <col min="9225" max="9225" width="1.5546875" style="217" customWidth="1"/>
    <col min="9226" max="9226" width="41.33203125" style="217" customWidth="1"/>
    <col min="9227" max="9466" width="8.88671875" style="217"/>
    <col min="9467" max="9467" width="37.33203125" style="217" customWidth="1"/>
    <col min="9468" max="9472" width="9.88671875" style="217" customWidth="1"/>
    <col min="9473" max="9473" width="10.88671875" style="217" customWidth="1"/>
    <col min="9474" max="9474" width="2.109375" style="217" customWidth="1"/>
    <col min="9475" max="9475" width="10.5546875" style="217" bestFit="1" customWidth="1"/>
    <col min="9476" max="9477" width="10.6640625" style="217" customWidth="1"/>
    <col min="9478" max="9479" width="10.6640625" style="217" bestFit="1" customWidth="1"/>
    <col min="9480" max="9480" width="10.5546875" style="217" bestFit="1" customWidth="1"/>
    <col min="9481" max="9481" width="1.5546875" style="217" customWidth="1"/>
    <col min="9482" max="9482" width="41.33203125" style="217" customWidth="1"/>
    <col min="9483" max="9722" width="8.88671875" style="217"/>
    <col min="9723" max="9723" width="37.33203125" style="217" customWidth="1"/>
    <col min="9724" max="9728" width="9.88671875" style="217" customWidth="1"/>
    <col min="9729" max="9729" width="10.88671875" style="217" customWidth="1"/>
    <col min="9730" max="9730" width="2.109375" style="217" customWidth="1"/>
    <col min="9731" max="9731" width="10.5546875" style="217" bestFit="1" customWidth="1"/>
    <col min="9732" max="9733" width="10.6640625" style="217" customWidth="1"/>
    <col min="9734" max="9735" width="10.6640625" style="217" bestFit="1" customWidth="1"/>
    <col min="9736" max="9736" width="10.5546875" style="217" bestFit="1" customWidth="1"/>
    <col min="9737" max="9737" width="1.5546875" style="217" customWidth="1"/>
    <col min="9738" max="9738" width="41.33203125" style="217" customWidth="1"/>
    <col min="9739" max="9978" width="8.88671875" style="217"/>
    <col min="9979" max="9979" width="37.33203125" style="217" customWidth="1"/>
    <col min="9980" max="9984" width="9.88671875" style="217" customWidth="1"/>
    <col min="9985" max="9985" width="10.88671875" style="217" customWidth="1"/>
    <col min="9986" max="9986" width="2.109375" style="217" customWidth="1"/>
    <col min="9987" max="9987" width="10.5546875" style="217" bestFit="1" customWidth="1"/>
    <col min="9988" max="9989" width="10.6640625" style="217" customWidth="1"/>
    <col min="9990" max="9991" width="10.6640625" style="217" bestFit="1" customWidth="1"/>
    <col min="9992" max="9992" width="10.5546875" style="217" bestFit="1" customWidth="1"/>
    <col min="9993" max="9993" width="1.5546875" style="217" customWidth="1"/>
    <col min="9994" max="9994" width="41.33203125" style="217" customWidth="1"/>
    <col min="9995" max="10234" width="8.88671875" style="217"/>
    <col min="10235" max="10235" width="37.33203125" style="217" customWidth="1"/>
    <col min="10236" max="10240" width="9.88671875" style="217" customWidth="1"/>
    <col min="10241" max="10241" width="10.88671875" style="217" customWidth="1"/>
    <col min="10242" max="10242" width="2.109375" style="217" customWidth="1"/>
    <col min="10243" max="10243" width="10.5546875" style="217" bestFit="1" customWidth="1"/>
    <col min="10244" max="10245" width="10.6640625" style="217" customWidth="1"/>
    <col min="10246" max="10247" width="10.6640625" style="217" bestFit="1" customWidth="1"/>
    <col min="10248" max="10248" width="10.5546875" style="217" bestFit="1" customWidth="1"/>
    <col min="10249" max="10249" width="1.5546875" style="217" customWidth="1"/>
    <col min="10250" max="10250" width="41.33203125" style="217" customWidth="1"/>
    <col min="10251" max="10490" width="8.88671875" style="217"/>
    <col min="10491" max="10491" width="37.33203125" style="217" customWidth="1"/>
    <col min="10492" max="10496" width="9.88671875" style="217" customWidth="1"/>
    <col min="10497" max="10497" width="10.88671875" style="217" customWidth="1"/>
    <col min="10498" max="10498" width="2.109375" style="217" customWidth="1"/>
    <col min="10499" max="10499" width="10.5546875" style="217" bestFit="1" customWidth="1"/>
    <col min="10500" max="10501" width="10.6640625" style="217" customWidth="1"/>
    <col min="10502" max="10503" width="10.6640625" style="217" bestFit="1" customWidth="1"/>
    <col min="10504" max="10504" width="10.5546875" style="217" bestFit="1" customWidth="1"/>
    <col min="10505" max="10505" width="1.5546875" style="217" customWidth="1"/>
    <col min="10506" max="10506" width="41.33203125" style="217" customWidth="1"/>
    <col min="10507" max="10746" width="8.88671875" style="217"/>
    <col min="10747" max="10747" width="37.33203125" style="217" customWidth="1"/>
    <col min="10748" max="10752" width="9.88671875" style="217" customWidth="1"/>
    <col min="10753" max="10753" width="10.88671875" style="217" customWidth="1"/>
    <col min="10754" max="10754" width="2.109375" style="217" customWidth="1"/>
    <col min="10755" max="10755" width="10.5546875" style="217" bestFit="1" customWidth="1"/>
    <col min="10756" max="10757" width="10.6640625" style="217" customWidth="1"/>
    <col min="10758" max="10759" width="10.6640625" style="217" bestFit="1" customWidth="1"/>
    <col min="10760" max="10760" width="10.5546875" style="217" bestFit="1" customWidth="1"/>
    <col min="10761" max="10761" width="1.5546875" style="217" customWidth="1"/>
    <col min="10762" max="10762" width="41.33203125" style="217" customWidth="1"/>
    <col min="10763" max="11002" width="8.88671875" style="217"/>
    <col min="11003" max="11003" width="37.33203125" style="217" customWidth="1"/>
    <col min="11004" max="11008" width="9.88671875" style="217" customWidth="1"/>
    <col min="11009" max="11009" width="10.88671875" style="217" customWidth="1"/>
    <col min="11010" max="11010" width="2.109375" style="217" customWidth="1"/>
    <col min="11011" max="11011" width="10.5546875" style="217" bestFit="1" customWidth="1"/>
    <col min="11012" max="11013" width="10.6640625" style="217" customWidth="1"/>
    <col min="11014" max="11015" width="10.6640625" style="217" bestFit="1" customWidth="1"/>
    <col min="11016" max="11016" width="10.5546875" style="217" bestFit="1" customWidth="1"/>
    <col min="11017" max="11017" width="1.5546875" style="217" customWidth="1"/>
    <col min="11018" max="11018" width="41.33203125" style="217" customWidth="1"/>
    <col min="11019" max="11258" width="8.88671875" style="217"/>
    <col min="11259" max="11259" width="37.33203125" style="217" customWidth="1"/>
    <col min="11260" max="11264" width="9.88671875" style="217" customWidth="1"/>
    <col min="11265" max="11265" width="10.88671875" style="217" customWidth="1"/>
    <col min="11266" max="11266" width="2.109375" style="217" customWidth="1"/>
    <col min="11267" max="11267" width="10.5546875" style="217" bestFit="1" customWidth="1"/>
    <col min="11268" max="11269" width="10.6640625" style="217" customWidth="1"/>
    <col min="11270" max="11271" width="10.6640625" style="217" bestFit="1" customWidth="1"/>
    <col min="11272" max="11272" width="10.5546875" style="217" bestFit="1" customWidth="1"/>
    <col min="11273" max="11273" width="1.5546875" style="217" customWidth="1"/>
    <col min="11274" max="11274" width="41.33203125" style="217" customWidth="1"/>
    <col min="11275" max="11514" width="8.88671875" style="217"/>
    <col min="11515" max="11515" width="37.33203125" style="217" customWidth="1"/>
    <col min="11516" max="11520" width="9.88671875" style="217" customWidth="1"/>
    <col min="11521" max="11521" width="10.88671875" style="217" customWidth="1"/>
    <col min="11522" max="11522" width="2.109375" style="217" customWidth="1"/>
    <col min="11523" max="11523" width="10.5546875" style="217" bestFit="1" customWidth="1"/>
    <col min="11524" max="11525" width="10.6640625" style="217" customWidth="1"/>
    <col min="11526" max="11527" width="10.6640625" style="217" bestFit="1" customWidth="1"/>
    <col min="11528" max="11528" width="10.5546875" style="217" bestFit="1" customWidth="1"/>
    <col min="11529" max="11529" width="1.5546875" style="217" customWidth="1"/>
    <col min="11530" max="11530" width="41.33203125" style="217" customWidth="1"/>
    <col min="11531" max="11770" width="8.88671875" style="217"/>
    <col min="11771" max="11771" width="37.33203125" style="217" customWidth="1"/>
    <col min="11772" max="11776" width="9.88671875" style="217" customWidth="1"/>
    <col min="11777" max="11777" width="10.88671875" style="217" customWidth="1"/>
    <col min="11778" max="11778" width="2.109375" style="217" customWidth="1"/>
    <col min="11779" max="11779" width="10.5546875" style="217" bestFit="1" customWidth="1"/>
    <col min="11780" max="11781" width="10.6640625" style="217" customWidth="1"/>
    <col min="11782" max="11783" width="10.6640625" style="217" bestFit="1" customWidth="1"/>
    <col min="11784" max="11784" width="10.5546875" style="217" bestFit="1" customWidth="1"/>
    <col min="11785" max="11785" width="1.5546875" style="217" customWidth="1"/>
    <col min="11786" max="11786" width="41.33203125" style="217" customWidth="1"/>
    <col min="11787" max="12026" width="8.88671875" style="217"/>
    <col min="12027" max="12027" width="37.33203125" style="217" customWidth="1"/>
    <col min="12028" max="12032" width="9.88671875" style="217" customWidth="1"/>
    <col min="12033" max="12033" width="10.88671875" style="217" customWidth="1"/>
    <col min="12034" max="12034" width="2.109375" style="217" customWidth="1"/>
    <col min="12035" max="12035" width="10.5546875" style="217" bestFit="1" customWidth="1"/>
    <col min="12036" max="12037" width="10.6640625" style="217" customWidth="1"/>
    <col min="12038" max="12039" width="10.6640625" style="217" bestFit="1" customWidth="1"/>
    <col min="12040" max="12040" width="10.5546875" style="217" bestFit="1" customWidth="1"/>
    <col min="12041" max="12041" width="1.5546875" style="217" customWidth="1"/>
    <col min="12042" max="12042" width="41.33203125" style="217" customWidth="1"/>
    <col min="12043" max="12282" width="8.88671875" style="217"/>
    <col min="12283" max="12283" width="37.33203125" style="217" customWidth="1"/>
    <col min="12284" max="12288" width="9.88671875" style="217" customWidth="1"/>
    <col min="12289" max="12289" width="10.88671875" style="217" customWidth="1"/>
    <col min="12290" max="12290" width="2.109375" style="217" customWidth="1"/>
    <col min="12291" max="12291" width="10.5546875" style="217" bestFit="1" customWidth="1"/>
    <col min="12292" max="12293" width="10.6640625" style="217" customWidth="1"/>
    <col min="12294" max="12295" width="10.6640625" style="217" bestFit="1" customWidth="1"/>
    <col min="12296" max="12296" width="10.5546875" style="217" bestFit="1" customWidth="1"/>
    <col min="12297" max="12297" width="1.5546875" style="217" customWidth="1"/>
    <col min="12298" max="12298" width="41.33203125" style="217" customWidth="1"/>
    <col min="12299" max="12538" width="8.88671875" style="217"/>
    <col min="12539" max="12539" width="37.33203125" style="217" customWidth="1"/>
    <col min="12540" max="12544" width="9.88671875" style="217" customWidth="1"/>
    <col min="12545" max="12545" width="10.88671875" style="217" customWidth="1"/>
    <col min="12546" max="12546" width="2.109375" style="217" customWidth="1"/>
    <col min="12547" max="12547" width="10.5546875" style="217" bestFit="1" customWidth="1"/>
    <col min="12548" max="12549" width="10.6640625" style="217" customWidth="1"/>
    <col min="12550" max="12551" width="10.6640625" style="217" bestFit="1" customWidth="1"/>
    <col min="12552" max="12552" width="10.5546875" style="217" bestFit="1" customWidth="1"/>
    <col min="12553" max="12553" width="1.5546875" style="217" customWidth="1"/>
    <col min="12554" max="12554" width="41.33203125" style="217" customWidth="1"/>
    <col min="12555" max="12794" width="8.88671875" style="217"/>
    <col min="12795" max="12795" width="37.33203125" style="217" customWidth="1"/>
    <col min="12796" max="12800" width="9.88671875" style="217" customWidth="1"/>
    <col min="12801" max="12801" width="10.88671875" style="217" customWidth="1"/>
    <col min="12802" max="12802" width="2.109375" style="217" customWidth="1"/>
    <col min="12803" max="12803" width="10.5546875" style="217" bestFit="1" customWidth="1"/>
    <col min="12804" max="12805" width="10.6640625" style="217" customWidth="1"/>
    <col min="12806" max="12807" width="10.6640625" style="217" bestFit="1" customWidth="1"/>
    <col min="12808" max="12808" width="10.5546875" style="217" bestFit="1" customWidth="1"/>
    <col min="12809" max="12809" width="1.5546875" style="217" customWidth="1"/>
    <col min="12810" max="12810" width="41.33203125" style="217" customWidth="1"/>
    <col min="12811" max="13050" width="8.88671875" style="217"/>
    <col min="13051" max="13051" width="37.33203125" style="217" customWidth="1"/>
    <col min="13052" max="13056" width="9.88671875" style="217" customWidth="1"/>
    <col min="13057" max="13057" width="10.88671875" style="217" customWidth="1"/>
    <col min="13058" max="13058" width="2.109375" style="217" customWidth="1"/>
    <col min="13059" max="13059" width="10.5546875" style="217" bestFit="1" customWidth="1"/>
    <col min="13060" max="13061" width="10.6640625" style="217" customWidth="1"/>
    <col min="13062" max="13063" width="10.6640625" style="217" bestFit="1" customWidth="1"/>
    <col min="13064" max="13064" width="10.5546875" style="217" bestFit="1" customWidth="1"/>
    <col min="13065" max="13065" width="1.5546875" style="217" customWidth="1"/>
    <col min="13066" max="13066" width="41.33203125" style="217" customWidth="1"/>
    <col min="13067" max="13306" width="8.88671875" style="217"/>
    <col min="13307" max="13307" width="37.33203125" style="217" customWidth="1"/>
    <col min="13308" max="13312" width="9.88671875" style="217" customWidth="1"/>
    <col min="13313" max="13313" width="10.88671875" style="217" customWidth="1"/>
    <col min="13314" max="13314" width="2.109375" style="217" customWidth="1"/>
    <col min="13315" max="13315" width="10.5546875" style="217" bestFit="1" customWidth="1"/>
    <col min="13316" max="13317" width="10.6640625" style="217" customWidth="1"/>
    <col min="13318" max="13319" width="10.6640625" style="217" bestFit="1" customWidth="1"/>
    <col min="13320" max="13320" width="10.5546875" style="217" bestFit="1" customWidth="1"/>
    <col min="13321" max="13321" width="1.5546875" style="217" customWidth="1"/>
    <col min="13322" max="13322" width="41.33203125" style="217" customWidth="1"/>
    <col min="13323" max="13562" width="8.88671875" style="217"/>
    <col min="13563" max="13563" width="37.33203125" style="217" customWidth="1"/>
    <col min="13564" max="13568" width="9.88671875" style="217" customWidth="1"/>
    <col min="13569" max="13569" width="10.88671875" style="217" customWidth="1"/>
    <col min="13570" max="13570" width="2.109375" style="217" customWidth="1"/>
    <col min="13571" max="13571" width="10.5546875" style="217" bestFit="1" customWidth="1"/>
    <col min="13572" max="13573" width="10.6640625" style="217" customWidth="1"/>
    <col min="13574" max="13575" width="10.6640625" style="217" bestFit="1" customWidth="1"/>
    <col min="13576" max="13576" width="10.5546875" style="217" bestFit="1" customWidth="1"/>
    <col min="13577" max="13577" width="1.5546875" style="217" customWidth="1"/>
    <col min="13578" max="13578" width="41.33203125" style="217" customWidth="1"/>
    <col min="13579" max="13818" width="8.88671875" style="217"/>
    <col min="13819" max="13819" width="37.33203125" style="217" customWidth="1"/>
    <col min="13820" max="13824" width="9.88671875" style="217" customWidth="1"/>
    <col min="13825" max="13825" width="10.88671875" style="217" customWidth="1"/>
    <col min="13826" max="13826" width="2.109375" style="217" customWidth="1"/>
    <col min="13827" max="13827" width="10.5546875" style="217" bestFit="1" customWidth="1"/>
    <col min="13828" max="13829" width="10.6640625" style="217" customWidth="1"/>
    <col min="13830" max="13831" width="10.6640625" style="217" bestFit="1" customWidth="1"/>
    <col min="13832" max="13832" width="10.5546875" style="217" bestFit="1" customWidth="1"/>
    <col min="13833" max="13833" width="1.5546875" style="217" customWidth="1"/>
    <col min="13834" max="13834" width="41.33203125" style="217" customWidth="1"/>
    <col min="13835" max="14074" width="8.88671875" style="217"/>
    <col min="14075" max="14075" width="37.33203125" style="217" customWidth="1"/>
    <col min="14076" max="14080" width="9.88671875" style="217" customWidth="1"/>
    <col min="14081" max="14081" width="10.88671875" style="217" customWidth="1"/>
    <col min="14082" max="14082" width="2.109375" style="217" customWidth="1"/>
    <col min="14083" max="14083" width="10.5546875" style="217" bestFit="1" customWidth="1"/>
    <col min="14084" max="14085" width="10.6640625" style="217" customWidth="1"/>
    <col min="14086" max="14087" width="10.6640625" style="217" bestFit="1" customWidth="1"/>
    <col min="14088" max="14088" width="10.5546875" style="217" bestFit="1" customWidth="1"/>
    <col min="14089" max="14089" width="1.5546875" style="217" customWidth="1"/>
    <col min="14090" max="14090" width="41.33203125" style="217" customWidth="1"/>
    <col min="14091" max="14330" width="8.88671875" style="217"/>
    <col min="14331" max="14331" width="37.33203125" style="217" customWidth="1"/>
    <col min="14332" max="14336" width="9.88671875" style="217" customWidth="1"/>
    <col min="14337" max="14337" width="10.88671875" style="217" customWidth="1"/>
    <col min="14338" max="14338" width="2.109375" style="217" customWidth="1"/>
    <col min="14339" max="14339" width="10.5546875" style="217" bestFit="1" customWidth="1"/>
    <col min="14340" max="14341" width="10.6640625" style="217" customWidth="1"/>
    <col min="14342" max="14343" width="10.6640625" style="217" bestFit="1" customWidth="1"/>
    <col min="14344" max="14344" width="10.5546875" style="217" bestFit="1" customWidth="1"/>
    <col min="14345" max="14345" width="1.5546875" style="217" customWidth="1"/>
    <col min="14346" max="14346" width="41.33203125" style="217" customWidth="1"/>
    <col min="14347" max="14586" width="8.88671875" style="217"/>
    <col min="14587" max="14587" width="37.33203125" style="217" customWidth="1"/>
    <col min="14588" max="14592" width="9.88671875" style="217" customWidth="1"/>
    <col min="14593" max="14593" width="10.88671875" style="217" customWidth="1"/>
    <col min="14594" max="14594" width="2.109375" style="217" customWidth="1"/>
    <col min="14595" max="14595" width="10.5546875" style="217" bestFit="1" customWidth="1"/>
    <col min="14596" max="14597" width="10.6640625" style="217" customWidth="1"/>
    <col min="14598" max="14599" width="10.6640625" style="217" bestFit="1" customWidth="1"/>
    <col min="14600" max="14600" width="10.5546875" style="217" bestFit="1" customWidth="1"/>
    <col min="14601" max="14601" width="1.5546875" style="217" customWidth="1"/>
    <col min="14602" max="14602" width="41.33203125" style="217" customWidth="1"/>
    <col min="14603" max="14842" width="8.88671875" style="217"/>
    <col min="14843" max="14843" width="37.33203125" style="217" customWidth="1"/>
    <col min="14844" max="14848" width="9.88671875" style="217" customWidth="1"/>
    <col min="14849" max="14849" width="10.88671875" style="217" customWidth="1"/>
    <col min="14850" max="14850" width="2.109375" style="217" customWidth="1"/>
    <col min="14851" max="14851" width="10.5546875" style="217" bestFit="1" customWidth="1"/>
    <col min="14852" max="14853" width="10.6640625" style="217" customWidth="1"/>
    <col min="14854" max="14855" width="10.6640625" style="217" bestFit="1" customWidth="1"/>
    <col min="14856" max="14856" width="10.5546875" style="217" bestFit="1" customWidth="1"/>
    <col min="14857" max="14857" width="1.5546875" style="217" customWidth="1"/>
    <col min="14858" max="14858" width="41.33203125" style="217" customWidth="1"/>
    <col min="14859" max="15098" width="8.88671875" style="217"/>
    <col min="15099" max="15099" width="37.33203125" style="217" customWidth="1"/>
    <col min="15100" max="15104" width="9.88671875" style="217" customWidth="1"/>
    <col min="15105" max="15105" width="10.88671875" style="217" customWidth="1"/>
    <col min="15106" max="15106" width="2.109375" style="217" customWidth="1"/>
    <col min="15107" max="15107" width="10.5546875" style="217" bestFit="1" customWidth="1"/>
    <col min="15108" max="15109" width="10.6640625" style="217" customWidth="1"/>
    <col min="15110" max="15111" width="10.6640625" style="217" bestFit="1" customWidth="1"/>
    <col min="15112" max="15112" width="10.5546875" style="217" bestFit="1" customWidth="1"/>
    <col min="15113" max="15113" width="1.5546875" style="217" customWidth="1"/>
    <col min="15114" max="15114" width="41.33203125" style="217" customWidth="1"/>
    <col min="15115" max="15354" width="8.88671875" style="217"/>
    <col min="15355" max="15355" width="37.33203125" style="217" customWidth="1"/>
    <col min="15356" max="15360" width="9.88671875" style="217" customWidth="1"/>
    <col min="15361" max="15361" width="10.88671875" style="217" customWidth="1"/>
    <col min="15362" max="15362" width="2.109375" style="217" customWidth="1"/>
    <col min="15363" max="15363" width="10.5546875" style="217" bestFit="1" customWidth="1"/>
    <col min="15364" max="15365" width="10.6640625" style="217" customWidth="1"/>
    <col min="15366" max="15367" width="10.6640625" style="217" bestFit="1" customWidth="1"/>
    <col min="15368" max="15368" width="10.5546875" style="217" bestFit="1" customWidth="1"/>
    <col min="15369" max="15369" width="1.5546875" style="217" customWidth="1"/>
    <col min="15370" max="15370" width="41.33203125" style="217" customWidth="1"/>
    <col min="15371" max="15610" width="8.88671875" style="217"/>
    <col min="15611" max="15611" width="37.33203125" style="217" customWidth="1"/>
    <col min="15612" max="15616" width="9.88671875" style="217" customWidth="1"/>
    <col min="15617" max="15617" width="10.88671875" style="217" customWidth="1"/>
    <col min="15618" max="15618" width="2.109375" style="217" customWidth="1"/>
    <col min="15619" max="15619" width="10.5546875" style="217" bestFit="1" customWidth="1"/>
    <col min="15620" max="15621" width="10.6640625" style="217" customWidth="1"/>
    <col min="15622" max="15623" width="10.6640625" style="217" bestFit="1" customWidth="1"/>
    <col min="15624" max="15624" width="10.5546875" style="217" bestFit="1" customWidth="1"/>
    <col min="15625" max="15625" width="1.5546875" style="217" customWidth="1"/>
    <col min="15626" max="15626" width="41.33203125" style="217" customWidth="1"/>
    <col min="15627" max="15866" width="8.88671875" style="217"/>
    <col min="15867" max="15867" width="37.33203125" style="217" customWidth="1"/>
    <col min="15868" max="15872" width="9.88671875" style="217" customWidth="1"/>
    <col min="15873" max="15873" width="10.88671875" style="217" customWidth="1"/>
    <col min="15874" max="15874" width="2.109375" style="217" customWidth="1"/>
    <col min="15875" max="15875" width="10.5546875" style="217" bestFit="1" customWidth="1"/>
    <col min="15876" max="15877" width="10.6640625" style="217" customWidth="1"/>
    <col min="15878" max="15879" width="10.6640625" style="217" bestFit="1" customWidth="1"/>
    <col min="15880" max="15880" width="10.5546875" style="217" bestFit="1" customWidth="1"/>
    <col min="15881" max="15881" width="1.5546875" style="217" customWidth="1"/>
    <col min="15882" max="15882" width="41.33203125" style="217" customWidth="1"/>
    <col min="15883" max="16122" width="8.88671875" style="217"/>
    <col min="16123" max="16123" width="37.33203125" style="217" customWidth="1"/>
    <col min="16124" max="16128" width="9.88671875" style="217" customWidth="1"/>
    <col min="16129" max="16129" width="10.88671875" style="217" customWidth="1"/>
    <col min="16130" max="16130" width="2.109375" style="217" customWidth="1"/>
    <col min="16131" max="16131" width="10.5546875" style="217" bestFit="1" customWidth="1"/>
    <col min="16132" max="16133" width="10.6640625" style="217" customWidth="1"/>
    <col min="16134" max="16135" width="10.6640625" style="217" bestFit="1" customWidth="1"/>
    <col min="16136" max="16136" width="10.5546875" style="217" bestFit="1" customWidth="1"/>
    <col min="16137" max="16137" width="1.5546875" style="217" customWidth="1"/>
    <col min="16138" max="16138" width="41.33203125" style="217" customWidth="1"/>
    <col min="16139" max="16384" width="8.88671875" style="217"/>
  </cols>
  <sheetData>
    <row r="1" spans="1:15" ht="21" customHeight="1">
      <c r="A1" s="677" t="s">
        <v>923</v>
      </c>
      <c r="B1" s="1078"/>
      <c r="C1" s="1078"/>
      <c r="D1" s="1078"/>
      <c r="E1" s="1078"/>
      <c r="F1" s="1078"/>
      <c r="G1" s="1078"/>
      <c r="H1" s="1077"/>
      <c r="I1" s="1128"/>
      <c r="J1" s="1129" t="s">
        <v>751</v>
      </c>
    </row>
    <row r="2" spans="1:15" ht="21" customHeight="1">
      <c r="A2" s="677" t="s">
        <v>924</v>
      </c>
      <c r="B2" s="1356"/>
      <c r="C2" s="1356"/>
      <c r="D2" s="1356"/>
      <c r="E2" s="1356"/>
      <c r="F2" s="1356"/>
      <c r="G2" s="1357"/>
      <c r="H2" s="1070"/>
      <c r="I2" s="679"/>
      <c r="J2" s="680" t="s">
        <v>17</v>
      </c>
    </row>
    <row r="3" spans="1:15" ht="18">
      <c r="A3" s="1358" t="s">
        <v>900</v>
      </c>
      <c r="B3" s="1360" t="s">
        <v>806</v>
      </c>
      <c r="C3" s="1360"/>
      <c r="D3" s="1360"/>
      <c r="E3" s="1360"/>
      <c r="F3" s="1360"/>
      <c r="G3" s="1360"/>
      <c r="H3" s="1360"/>
      <c r="I3" s="682"/>
      <c r="J3" s="683"/>
      <c r="K3" s="681"/>
      <c r="L3" s="681"/>
      <c r="M3" s="681"/>
      <c r="N3" s="681"/>
      <c r="O3" s="681"/>
    </row>
    <row r="4" spans="1:15" ht="18">
      <c r="A4" s="1359"/>
      <c r="B4" s="680">
        <v>2013</v>
      </c>
      <c r="C4" s="680">
        <v>2014</v>
      </c>
      <c r="D4" s="680">
        <v>2015</v>
      </c>
      <c r="E4" s="680">
        <v>2016</v>
      </c>
      <c r="F4" s="680">
        <v>2017</v>
      </c>
      <c r="G4" s="680">
        <v>2018</v>
      </c>
      <c r="H4" s="1071">
        <v>2019</v>
      </c>
      <c r="I4" s="680"/>
      <c r="J4" s="1146" t="s">
        <v>961</v>
      </c>
      <c r="K4" s="684"/>
      <c r="L4" s="684"/>
      <c r="M4" s="684"/>
      <c r="N4" s="684"/>
      <c r="O4" s="684"/>
    </row>
    <row r="5" spans="1:15" s="221" customFormat="1" ht="56.25" customHeight="1">
      <c r="A5" s="1141" t="s">
        <v>234</v>
      </c>
      <c r="B5" s="1142">
        <v>10718.174650000003</v>
      </c>
      <c r="C5" s="1143">
        <v>10045.973378000002</v>
      </c>
      <c r="D5" s="1143">
        <v>8509.621803</v>
      </c>
      <c r="E5" s="1143">
        <v>8667.632028</v>
      </c>
      <c r="F5" s="1143">
        <v>10010.535118999998</v>
      </c>
      <c r="G5" s="1143">
        <v>11118.508042999998</v>
      </c>
      <c r="H5" s="1143">
        <v>11486.731636</v>
      </c>
      <c r="I5" s="1142"/>
      <c r="J5" s="1141" t="s">
        <v>235</v>
      </c>
      <c r="K5" s="686"/>
      <c r="L5" s="686"/>
      <c r="M5" s="686"/>
      <c r="N5" s="686"/>
      <c r="O5" s="686"/>
    </row>
    <row r="6" spans="1:15" s="221" customFormat="1" ht="56.25" customHeight="1">
      <c r="A6" s="1141" t="s">
        <v>236</v>
      </c>
      <c r="B6" s="1142">
        <v>1168.2778229999999</v>
      </c>
      <c r="C6" s="1143">
        <v>1237.1930849999999</v>
      </c>
      <c r="D6" s="1143">
        <v>885.0898709999999</v>
      </c>
      <c r="E6" s="1143">
        <v>753.34336100000007</v>
      </c>
      <c r="F6" s="1143">
        <v>875.65810599999998</v>
      </c>
      <c r="G6" s="1143">
        <v>706.63365800000008</v>
      </c>
      <c r="H6" s="1143">
        <v>743.33349099999987</v>
      </c>
      <c r="I6" s="1142"/>
      <c r="J6" s="1141" t="s">
        <v>237</v>
      </c>
      <c r="K6" s="684"/>
      <c r="L6" s="684"/>
      <c r="M6" s="684"/>
      <c r="N6" s="684"/>
      <c r="O6" s="684"/>
    </row>
    <row r="7" spans="1:15" s="221" customFormat="1" ht="56.25" customHeight="1">
      <c r="A7" s="1141" t="s">
        <v>238</v>
      </c>
      <c r="B7" s="1142">
        <v>17146.208489000001</v>
      </c>
      <c r="C7" s="1143">
        <v>17729.926866000002</v>
      </c>
      <c r="D7" s="1143">
        <v>15463.117435</v>
      </c>
      <c r="E7" s="1143">
        <v>15699.222264999999</v>
      </c>
      <c r="F7" s="1143">
        <v>17595.642312999997</v>
      </c>
      <c r="G7" s="1143">
        <v>19656.045471000001</v>
      </c>
      <c r="H7" s="1143">
        <v>19688.713004000001</v>
      </c>
      <c r="I7" s="1142"/>
      <c r="J7" s="1141" t="s">
        <v>239</v>
      </c>
      <c r="K7" s="684"/>
      <c r="L7" s="684"/>
      <c r="M7" s="684"/>
      <c r="N7" s="684"/>
      <c r="O7" s="684"/>
    </row>
    <row r="8" spans="1:15" s="221" customFormat="1" ht="56.25" customHeight="1">
      <c r="A8" s="1141" t="s">
        <v>240</v>
      </c>
      <c r="B8" s="1142">
        <v>9626.8231830000004</v>
      </c>
      <c r="C8" s="1143">
        <v>9650.2812489999997</v>
      </c>
      <c r="D8" s="1143">
        <v>9356.3132989999995</v>
      </c>
      <c r="E8" s="1143">
        <v>9222.5836590000017</v>
      </c>
      <c r="F8" s="1143">
        <v>9182.7224949999982</v>
      </c>
      <c r="G8" s="1143">
        <v>9150.278366999999</v>
      </c>
      <c r="H8" s="1143">
        <v>9695.1569660000041</v>
      </c>
      <c r="I8" s="1142"/>
      <c r="J8" s="1141" t="s">
        <v>241</v>
      </c>
      <c r="K8" s="684"/>
      <c r="L8" s="684"/>
      <c r="M8" s="684"/>
      <c r="N8" s="684"/>
      <c r="O8" s="684"/>
    </row>
    <row r="9" spans="1:15" s="221" customFormat="1" ht="56.25" customHeight="1">
      <c r="A9" s="1141" t="s">
        <v>242</v>
      </c>
      <c r="B9" s="1142">
        <v>12896.218631000002</v>
      </c>
      <c r="C9" s="1143">
        <v>13967.010964000001</v>
      </c>
      <c r="D9" s="1143">
        <v>11988.045494000002</v>
      </c>
      <c r="E9" s="1143">
        <v>11446.058993999999</v>
      </c>
      <c r="F9" s="1143">
        <v>12246.007328</v>
      </c>
      <c r="G9" s="1143">
        <v>14077.464409000002</v>
      </c>
      <c r="H9" s="1143">
        <v>15192.196456999998</v>
      </c>
      <c r="I9" s="1142"/>
      <c r="J9" s="1141" t="s">
        <v>243</v>
      </c>
      <c r="K9" s="684"/>
      <c r="L9" s="684"/>
      <c r="M9" s="684"/>
      <c r="N9" s="684"/>
      <c r="O9" s="684"/>
    </row>
    <row r="10" spans="1:15" s="221" customFormat="1" ht="56.25" customHeight="1">
      <c r="A10" s="1141" t="s">
        <v>244</v>
      </c>
      <c r="B10" s="1142">
        <v>3623.9547220000004</v>
      </c>
      <c r="C10" s="1143">
        <v>4025.4231049999994</v>
      </c>
      <c r="D10" s="1143">
        <v>3768.5760399999999</v>
      </c>
      <c r="E10" s="1143">
        <v>3351.9853259999995</v>
      </c>
      <c r="F10" s="1143">
        <v>3610.0680749999997</v>
      </c>
      <c r="G10" s="1143">
        <v>4422.5429670000003</v>
      </c>
      <c r="H10" s="1143">
        <v>5559.0641380000015</v>
      </c>
      <c r="I10" s="1142"/>
      <c r="J10" s="1141" t="s">
        <v>245</v>
      </c>
      <c r="K10" s="684"/>
      <c r="L10" s="684"/>
      <c r="M10" s="684"/>
      <c r="N10" s="684"/>
      <c r="O10" s="684"/>
    </row>
    <row r="11" spans="1:15" s="221" customFormat="1" ht="56.25" customHeight="1">
      <c r="A11" s="1141" t="s">
        <v>246</v>
      </c>
      <c r="B11" s="1142">
        <v>106041.49874200001</v>
      </c>
      <c r="C11" s="1143">
        <v>109827.48668799999</v>
      </c>
      <c r="D11" s="1143">
        <v>101003.30214600002</v>
      </c>
      <c r="E11" s="1143">
        <v>100094.133221</v>
      </c>
      <c r="F11" s="1143">
        <v>110971.752637</v>
      </c>
      <c r="G11" s="1143">
        <v>117996.78164099999</v>
      </c>
      <c r="H11" s="1143">
        <v>118467.504847</v>
      </c>
      <c r="I11" s="1142"/>
      <c r="J11" s="1141" t="s">
        <v>247</v>
      </c>
      <c r="K11" s="684"/>
      <c r="L11" s="684"/>
      <c r="M11" s="684"/>
      <c r="N11" s="684"/>
      <c r="O11" s="684"/>
    </row>
    <row r="12" spans="1:15" s="221" customFormat="1" ht="56.25" customHeight="1">
      <c r="A12" s="690" t="s">
        <v>248</v>
      </c>
      <c r="B12" s="1144">
        <v>259.75846200000001</v>
      </c>
      <c r="C12" s="1145">
        <v>21.566459999999999</v>
      </c>
      <c r="D12" s="1145">
        <v>8.0476780000000012</v>
      </c>
      <c r="E12" s="1145">
        <v>12.040409</v>
      </c>
      <c r="F12" s="1145">
        <v>2.2332429999999999</v>
      </c>
      <c r="G12" s="1145">
        <v>40.501731999999997</v>
      </c>
      <c r="H12" s="1145">
        <v>2.1163000000000001E-2</v>
      </c>
      <c r="I12" s="1144"/>
      <c r="J12" s="690" t="s">
        <v>750</v>
      </c>
      <c r="K12" s="684"/>
      <c r="L12" s="684"/>
      <c r="M12" s="684"/>
      <c r="N12" s="684"/>
      <c r="O12" s="684"/>
    </row>
    <row r="13" spans="1:15" s="222" customFormat="1" ht="18">
      <c r="A13" s="687" t="s">
        <v>139</v>
      </c>
      <c r="B13" s="688">
        <f t="shared" ref="B13:H13" si="0">SUM(B5:B12)</f>
        <v>161480.91470200001</v>
      </c>
      <c r="C13" s="688">
        <f t="shared" si="0"/>
        <v>166504.861795</v>
      </c>
      <c r="D13" s="688">
        <f t="shared" si="0"/>
        <v>150982.11376600002</v>
      </c>
      <c r="E13" s="688">
        <f t="shared" si="0"/>
        <v>149246.99926300001</v>
      </c>
      <c r="F13" s="689">
        <f t="shared" si="0"/>
        <v>164494.619316</v>
      </c>
      <c r="G13" s="689">
        <f t="shared" si="0"/>
        <v>177168.756288</v>
      </c>
      <c r="H13" s="689">
        <f t="shared" si="0"/>
        <v>180832.72170200001</v>
      </c>
      <c r="I13" s="688"/>
      <c r="J13" s="690" t="s">
        <v>140</v>
      </c>
      <c r="K13" s="684"/>
      <c r="L13" s="684"/>
      <c r="M13" s="684"/>
      <c r="N13" s="684"/>
      <c r="O13" s="684"/>
    </row>
    <row r="14" spans="1:15" ht="18">
      <c r="A14" s="993" t="s">
        <v>801</v>
      </c>
      <c r="B14" s="214"/>
      <c r="C14" s="215"/>
      <c r="D14" s="999"/>
      <c r="E14" s="999"/>
      <c r="F14" s="215"/>
      <c r="G14" s="222"/>
      <c r="H14" s="222"/>
      <c r="I14" s="222"/>
      <c r="J14" s="994" t="s">
        <v>619</v>
      </c>
      <c r="K14" s="684"/>
      <c r="L14" s="684"/>
      <c r="M14" s="684"/>
      <c r="N14" s="684"/>
      <c r="O14" s="684"/>
    </row>
  </sheetData>
  <mergeCells count="3">
    <mergeCell ref="B2:G2"/>
    <mergeCell ref="A3:A4"/>
    <mergeCell ref="B3:H3"/>
  </mergeCells>
  <hyperlinks>
    <hyperlink ref="J1" location="'TABLOİÇİNDE-1'!A31" display="İÇİNDEKİLER / INDEX"/>
  </hyperlinks>
  <printOptions horizontalCentered="1" verticalCentered="1"/>
  <pageMargins left="0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100"/>
  <sheetViews>
    <sheetView showGridLines="0" zoomScale="75" workbookViewId="0">
      <selection activeCell="A4" sqref="A4"/>
    </sheetView>
  </sheetViews>
  <sheetFormatPr defaultColWidth="8.88671875" defaultRowHeight="12"/>
  <cols>
    <col min="1" max="1" width="11.109375" style="217" bestFit="1" customWidth="1"/>
    <col min="2" max="2" width="18.33203125" style="217" bestFit="1" customWidth="1"/>
    <col min="3" max="3" width="12.6640625" style="220" customWidth="1"/>
    <col min="4" max="6" width="12.6640625" style="217" customWidth="1"/>
    <col min="7" max="9" width="12.6640625" style="220" bestFit="1" customWidth="1"/>
    <col min="10" max="10" width="2" style="220" customWidth="1"/>
    <col min="11" max="11" width="22" style="220" bestFit="1" customWidth="1"/>
    <col min="12" max="20" width="8.88671875" style="220"/>
    <col min="21" max="252" width="8.88671875" style="217"/>
    <col min="253" max="253" width="34.6640625" style="217" customWidth="1"/>
    <col min="254" max="257" width="10.6640625" style="217" customWidth="1"/>
    <col min="258" max="258" width="3.33203125" style="217" customWidth="1"/>
    <col min="259" max="262" width="12.6640625" style="217" customWidth="1"/>
    <col min="263" max="508" width="8.88671875" style="217"/>
    <col min="509" max="509" width="34.6640625" style="217" customWidth="1"/>
    <col min="510" max="513" width="10.6640625" style="217" customWidth="1"/>
    <col min="514" max="514" width="3.33203125" style="217" customWidth="1"/>
    <col min="515" max="518" width="12.6640625" style="217" customWidth="1"/>
    <col min="519" max="764" width="8.88671875" style="217"/>
    <col min="765" max="765" width="34.6640625" style="217" customWidth="1"/>
    <col min="766" max="769" width="10.6640625" style="217" customWidth="1"/>
    <col min="770" max="770" width="3.33203125" style="217" customWidth="1"/>
    <col min="771" max="774" width="12.6640625" style="217" customWidth="1"/>
    <col min="775" max="1020" width="8.88671875" style="217"/>
    <col min="1021" max="1021" width="34.6640625" style="217" customWidth="1"/>
    <col min="1022" max="1025" width="10.6640625" style="217" customWidth="1"/>
    <col min="1026" max="1026" width="3.33203125" style="217" customWidth="1"/>
    <col min="1027" max="1030" width="12.6640625" style="217" customWidth="1"/>
    <col min="1031" max="1276" width="8.88671875" style="217"/>
    <col min="1277" max="1277" width="34.6640625" style="217" customWidth="1"/>
    <col min="1278" max="1281" width="10.6640625" style="217" customWidth="1"/>
    <col min="1282" max="1282" width="3.33203125" style="217" customWidth="1"/>
    <col min="1283" max="1286" width="12.6640625" style="217" customWidth="1"/>
    <col min="1287" max="1532" width="8.88671875" style="217"/>
    <col min="1533" max="1533" width="34.6640625" style="217" customWidth="1"/>
    <col min="1534" max="1537" width="10.6640625" style="217" customWidth="1"/>
    <col min="1538" max="1538" width="3.33203125" style="217" customWidth="1"/>
    <col min="1539" max="1542" width="12.6640625" style="217" customWidth="1"/>
    <col min="1543" max="1788" width="8.88671875" style="217"/>
    <col min="1789" max="1789" width="34.6640625" style="217" customWidth="1"/>
    <col min="1790" max="1793" width="10.6640625" style="217" customWidth="1"/>
    <col min="1794" max="1794" width="3.33203125" style="217" customWidth="1"/>
    <col min="1795" max="1798" width="12.6640625" style="217" customWidth="1"/>
    <col min="1799" max="2044" width="8.88671875" style="217"/>
    <col min="2045" max="2045" width="34.6640625" style="217" customWidth="1"/>
    <col min="2046" max="2049" width="10.6640625" style="217" customWidth="1"/>
    <col min="2050" max="2050" width="3.33203125" style="217" customWidth="1"/>
    <col min="2051" max="2054" width="12.6640625" style="217" customWidth="1"/>
    <col min="2055" max="2300" width="8.88671875" style="217"/>
    <col min="2301" max="2301" width="34.6640625" style="217" customWidth="1"/>
    <col min="2302" max="2305" width="10.6640625" style="217" customWidth="1"/>
    <col min="2306" max="2306" width="3.33203125" style="217" customWidth="1"/>
    <col min="2307" max="2310" width="12.6640625" style="217" customWidth="1"/>
    <col min="2311" max="2556" width="8.88671875" style="217"/>
    <col min="2557" max="2557" width="34.6640625" style="217" customWidth="1"/>
    <col min="2558" max="2561" width="10.6640625" style="217" customWidth="1"/>
    <col min="2562" max="2562" width="3.33203125" style="217" customWidth="1"/>
    <col min="2563" max="2566" width="12.6640625" style="217" customWidth="1"/>
    <col min="2567" max="2812" width="8.88671875" style="217"/>
    <col min="2813" max="2813" width="34.6640625" style="217" customWidth="1"/>
    <col min="2814" max="2817" width="10.6640625" style="217" customWidth="1"/>
    <col min="2818" max="2818" width="3.33203125" style="217" customWidth="1"/>
    <col min="2819" max="2822" width="12.6640625" style="217" customWidth="1"/>
    <col min="2823" max="3068" width="8.88671875" style="217"/>
    <col min="3069" max="3069" width="34.6640625" style="217" customWidth="1"/>
    <col min="3070" max="3073" width="10.6640625" style="217" customWidth="1"/>
    <col min="3074" max="3074" width="3.33203125" style="217" customWidth="1"/>
    <col min="3075" max="3078" width="12.6640625" style="217" customWidth="1"/>
    <col min="3079" max="3324" width="8.88671875" style="217"/>
    <col min="3325" max="3325" width="34.6640625" style="217" customWidth="1"/>
    <col min="3326" max="3329" width="10.6640625" style="217" customWidth="1"/>
    <col min="3330" max="3330" width="3.33203125" style="217" customWidth="1"/>
    <col min="3331" max="3334" width="12.6640625" style="217" customWidth="1"/>
    <col min="3335" max="3580" width="8.88671875" style="217"/>
    <col min="3581" max="3581" width="34.6640625" style="217" customWidth="1"/>
    <col min="3582" max="3585" width="10.6640625" style="217" customWidth="1"/>
    <col min="3586" max="3586" width="3.33203125" style="217" customWidth="1"/>
    <col min="3587" max="3590" width="12.6640625" style="217" customWidth="1"/>
    <col min="3591" max="3836" width="8.88671875" style="217"/>
    <col min="3837" max="3837" width="34.6640625" style="217" customWidth="1"/>
    <col min="3838" max="3841" width="10.6640625" style="217" customWidth="1"/>
    <col min="3842" max="3842" width="3.33203125" style="217" customWidth="1"/>
    <col min="3843" max="3846" width="12.6640625" style="217" customWidth="1"/>
    <col min="3847" max="4092" width="8.88671875" style="217"/>
    <col min="4093" max="4093" width="34.6640625" style="217" customWidth="1"/>
    <col min="4094" max="4097" width="10.6640625" style="217" customWidth="1"/>
    <col min="4098" max="4098" width="3.33203125" style="217" customWidth="1"/>
    <col min="4099" max="4102" width="12.6640625" style="217" customWidth="1"/>
    <col min="4103" max="4348" width="8.88671875" style="217"/>
    <col min="4349" max="4349" width="34.6640625" style="217" customWidth="1"/>
    <col min="4350" max="4353" width="10.6640625" style="217" customWidth="1"/>
    <col min="4354" max="4354" width="3.33203125" style="217" customWidth="1"/>
    <col min="4355" max="4358" width="12.6640625" style="217" customWidth="1"/>
    <col min="4359" max="4604" width="8.88671875" style="217"/>
    <col min="4605" max="4605" width="34.6640625" style="217" customWidth="1"/>
    <col min="4606" max="4609" width="10.6640625" style="217" customWidth="1"/>
    <col min="4610" max="4610" width="3.33203125" style="217" customWidth="1"/>
    <col min="4611" max="4614" width="12.6640625" style="217" customWidth="1"/>
    <col min="4615" max="4860" width="8.88671875" style="217"/>
    <col min="4861" max="4861" width="34.6640625" style="217" customWidth="1"/>
    <col min="4862" max="4865" width="10.6640625" style="217" customWidth="1"/>
    <col min="4866" max="4866" width="3.33203125" style="217" customWidth="1"/>
    <col min="4867" max="4870" width="12.6640625" style="217" customWidth="1"/>
    <col min="4871" max="5116" width="8.88671875" style="217"/>
    <col min="5117" max="5117" width="34.6640625" style="217" customWidth="1"/>
    <col min="5118" max="5121" width="10.6640625" style="217" customWidth="1"/>
    <col min="5122" max="5122" width="3.33203125" style="217" customWidth="1"/>
    <col min="5123" max="5126" width="12.6640625" style="217" customWidth="1"/>
    <col min="5127" max="5372" width="8.88671875" style="217"/>
    <col min="5373" max="5373" width="34.6640625" style="217" customWidth="1"/>
    <col min="5374" max="5377" width="10.6640625" style="217" customWidth="1"/>
    <col min="5378" max="5378" width="3.33203125" style="217" customWidth="1"/>
    <col min="5379" max="5382" width="12.6640625" style="217" customWidth="1"/>
    <col min="5383" max="5628" width="8.88671875" style="217"/>
    <col min="5629" max="5629" width="34.6640625" style="217" customWidth="1"/>
    <col min="5630" max="5633" width="10.6640625" style="217" customWidth="1"/>
    <col min="5634" max="5634" width="3.33203125" style="217" customWidth="1"/>
    <col min="5635" max="5638" width="12.6640625" style="217" customWidth="1"/>
    <col min="5639" max="5884" width="8.88671875" style="217"/>
    <col min="5885" max="5885" width="34.6640625" style="217" customWidth="1"/>
    <col min="5886" max="5889" width="10.6640625" style="217" customWidth="1"/>
    <col min="5890" max="5890" width="3.33203125" style="217" customWidth="1"/>
    <col min="5891" max="5894" width="12.6640625" style="217" customWidth="1"/>
    <col min="5895" max="6140" width="8.88671875" style="217"/>
    <col min="6141" max="6141" width="34.6640625" style="217" customWidth="1"/>
    <col min="6142" max="6145" width="10.6640625" style="217" customWidth="1"/>
    <col min="6146" max="6146" width="3.33203125" style="217" customWidth="1"/>
    <col min="6147" max="6150" width="12.6640625" style="217" customWidth="1"/>
    <col min="6151" max="6396" width="8.88671875" style="217"/>
    <col min="6397" max="6397" width="34.6640625" style="217" customWidth="1"/>
    <col min="6398" max="6401" width="10.6640625" style="217" customWidth="1"/>
    <col min="6402" max="6402" width="3.33203125" style="217" customWidth="1"/>
    <col min="6403" max="6406" width="12.6640625" style="217" customWidth="1"/>
    <col min="6407" max="6652" width="8.88671875" style="217"/>
    <col min="6653" max="6653" width="34.6640625" style="217" customWidth="1"/>
    <col min="6654" max="6657" width="10.6640625" style="217" customWidth="1"/>
    <col min="6658" max="6658" width="3.33203125" style="217" customWidth="1"/>
    <col min="6659" max="6662" width="12.6640625" style="217" customWidth="1"/>
    <col min="6663" max="6908" width="8.88671875" style="217"/>
    <col min="6909" max="6909" width="34.6640625" style="217" customWidth="1"/>
    <col min="6910" max="6913" width="10.6640625" style="217" customWidth="1"/>
    <col min="6914" max="6914" width="3.33203125" style="217" customWidth="1"/>
    <col min="6915" max="6918" width="12.6640625" style="217" customWidth="1"/>
    <col min="6919" max="7164" width="8.88671875" style="217"/>
    <col min="7165" max="7165" width="34.6640625" style="217" customWidth="1"/>
    <col min="7166" max="7169" width="10.6640625" style="217" customWidth="1"/>
    <col min="7170" max="7170" width="3.33203125" style="217" customWidth="1"/>
    <col min="7171" max="7174" width="12.6640625" style="217" customWidth="1"/>
    <col min="7175" max="7420" width="8.88671875" style="217"/>
    <col min="7421" max="7421" width="34.6640625" style="217" customWidth="1"/>
    <col min="7422" max="7425" width="10.6640625" style="217" customWidth="1"/>
    <col min="7426" max="7426" width="3.33203125" style="217" customWidth="1"/>
    <col min="7427" max="7430" width="12.6640625" style="217" customWidth="1"/>
    <col min="7431" max="7676" width="8.88671875" style="217"/>
    <col min="7677" max="7677" width="34.6640625" style="217" customWidth="1"/>
    <col min="7678" max="7681" width="10.6640625" style="217" customWidth="1"/>
    <col min="7682" max="7682" width="3.33203125" style="217" customWidth="1"/>
    <col min="7683" max="7686" width="12.6640625" style="217" customWidth="1"/>
    <col min="7687" max="7932" width="8.88671875" style="217"/>
    <col min="7933" max="7933" width="34.6640625" style="217" customWidth="1"/>
    <col min="7934" max="7937" width="10.6640625" style="217" customWidth="1"/>
    <col min="7938" max="7938" width="3.33203125" style="217" customWidth="1"/>
    <col min="7939" max="7942" width="12.6640625" style="217" customWidth="1"/>
    <col min="7943" max="8188" width="8.88671875" style="217"/>
    <col min="8189" max="8189" width="34.6640625" style="217" customWidth="1"/>
    <col min="8190" max="8193" width="10.6640625" style="217" customWidth="1"/>
    <col min="8194" max="8194" width="3.33203125" style="217" customWidth="1"/>
    <col min="8195" max="8198" width="12.6640625" style="217" customWidth="1"/>
    <col min="8199" max="8444" width="8.88671875" style="217"/>
    <col min="8445" max="8445" width="34.6640625" style="217" customWidth="1"/>
    <col min="8446" max="8449" width="10.6640625" style="217" customWidth="1"/>
    <col min="8450" max="8450" width="3.33203125" style="217" customWidth="1"/>
    <col min="8451" max="8454" width="12.6640625" style="217" customWidth="1"/>
    <col min="8455" max="8700" width="8.88671875" style="217"/>
    <col min="8701" max="8701" width="34.6640625" style="217" customWidth="1"/>
    <col min="8702" max="8705" width="10.6640625" style="217" customWidth="1"/>
    <col min="8706" max="8706" width="3.33203125" style="217" customWidth="1"/>
    <col min="8707" max="8710" width="12.6640625" style="217" customWidth="1"/>
    <col min="8711" max="8956" width="8.88671875" style="217"/>
    <col min="8957" max="8957" width="34.6640625" style="217" customWidth="1"/>
    <col min="8958" max="8961" width="10.6640625" style="217" customWidth="1"/>
    <col min="8962" max="8962" width="3.33203125" style="217" customWidth="1"/>
    <col min="8963" max="8966" width="12.6640625" style="217" customWidth="1"/>
    <col min="8967" max="9212" width="8.88671875" style="217"/>
    <col min="9213" max="9213" width="34.6640625" style="217" customWidth="1"/>
    <col min="9214" max="9217" width="10.6640625" style="217" customWidth="1"/>
    <col min="9218" max="9218" width="3.33203125" style="217" customWidth="1"/>
    <col min="9219" max="9222" width="12.6640625" style="217" customWidth="1"/>
    <col min="9223" max="9468" width="8.88671875" style="217"/>
    <col min="9469" max="9469" width="34.6640625" style="217" customWidth="1"/>
    <col min="9470" max="9473" width="10.6640625" style="217" customWidth="1"/>
    <col min="9474" max="9474" width="3.33203125" style="217" customWidth="1"/>
    <col min="9475" max="9478" width="12.6640625" style="217" customWidth="1"/>
    <col min="9479" max="9724" width="8.88671875" style="217"/>
    <col min="9725" max="9725" width="34.6640625" style="217" customWidth="1"/>
    <col min="9726" max="9729" width="10.6640625" style="217" customWidth="1"/>
    <col min="9730" max="9730" width="3.33203125" style="217" customWidth="1"/>
    <col min="9731" max="9734" width="12.6640625" style="217" customWidth="1"/>
    <col min="9735" max="9980" width="8.88671875" style="217"/>
    <col min="9981" max="9981" width="34.6640625" style="217" customWidth="1"/>
    <col min="9982" max="9985" width="10.6640625" style="217" customWidth="1"/>
    <col min="9986" max="9986" width="3.33203125" style="217" customWidth="1"/>
    <col min="9987" max="9990" width="12.6640625" style="217" customWidth="1"/>
    <col min="9991" max="10236" width="8.88671875" style="217"/>
    <col min="10237" max="10237" width="34.6640625" style="217" customWidth="1"/>
    <col min="10238" max="10241" width="10.6640625" style="217" customWidth="1"/>
    <col min="10242" max="10242" width="3.33203125" style="217" customWidth="1"/>
    <col min="10243" max="10246" width="12.6640625" style="217" customWidth="1"/>
    <col min="10247" max="10492" width="8.88671875" style="217"/>
    <col min="10493" max="10493" width="34.6640625" style="217" customWidth="1"/>
    <col min="10494" max="10497" width="10.6640625" style="217" customWidth="1"/>
    <col min="10498" max="10498" width="3.33203125" style="217" customWidth="1"/>
    <col min="10499" max="10502" width="12.6640625" style="217" customWidth="1"/>
    <col min="10503" max="10748" width="8.88671875" style="217"/>
    <col min="10749" max="10749" width="34.6640625" style="217" customWidth="1"/>
    <col min="10750" max="10753" width="10.6640625" style="217" customWidth="1"/>
    <col min="10754" max="10754" width="3.33203125" style="217" customWidth="1"/>
    <col min="10755" max="10758" width="12.6640625" style="217" customWidth="1"/>
    <col min="10759" max="11004" width="8.88671875" style="217"/>
    <col min="11005" max="11005" width="34.6640625" style="217" customWidth="1"/>
    <col min="11006" max="11009" width="10.6640625" style="217" customWidth="1"/>
    <col min="11010" max="11010" width="3.33203125" style="217" customWidth="1"/>
    <col min="11011" max="11014" width="12.6640625" style="217" customWidth="1"/>
    <col min="11015" max="11260" width="8.88671875" style="217"/>
    <col min="11261" max="11261" width="34.6640625" style="217" customWidth="1"/>
    <col min="11262" max="11265" width="10.6640625" style="217" customWidth="1"/>
    <col min="11266" max="11266" width="3.33203125" style="217" customWidth="1"/>
    <col min="11267" max="11270" width="12.6640625" style="217" customWidth="1"/>
    <col min="11271" max="11516" width="8.88671875" style="217"/>
    <col min="11517" max="11517" width="34.6640625" style="217" customWidth="1"/>
    <col min="11518" max="11521" width="10.6640625" style="217" customWidth="1"/>
    <col min="11522" max="11522" width="3.33203125" style="217" customWidth="1"/>
    <col min="11523" max="11526" width="12.6640625" style="217" customWidth="1"/>
    <col min="11527" max="11772" width="8.88671875" style="217"/>
    <col min="11773" max="11773" width="34.6640625" style="217" customWidth="1"/>
    <col min="11774" max="11777" width="10.6640625" style="217" customWidth="1"/>
    <col min="11778" max="11778" width="3.33203125" style="217" customWidth="1"/>
    <col min="11779" max="11782" width="12.6640625" style="217" customWidth="1"/>
    <col min="11783" max="12028" width="8.88671875" style="217"/>
    <col min="12029" max="12029" width="34.6640625" style="217" customWidth="1"/>
    <col min="12030" max="12033" width="10.6640625" style="217" customWidth="1"/>
    <col min="12034" max="12034" width="3.33203125" style="217" customWidth="1"/>
    <col min="12035" max="12038" width="12.6640625" style="217" customWidth="1"/>
    <col min="12039" max="12284" width="8.88671875" style="217"/>
    <col min="12285" max="12285" width="34.6640625" style="217" customWidth="1"/>
    <col min="12286" max="12289" width="10.6640625" style="217" customWidth="1"/>
    <col min="12290" max="12290" width="3.33203125" style="217" customWidth="1"/>
    <col min="12291" max="12294" width="12.6640625" style="217" customWidth="1"/>
    <col min="12295" max="12540" width="8.88671875" style="217"/>
    <col min="12541" max="12541" width="34.6640625" style="217" customWidth="1"/>
    <col min="12542" max="12545" width="10.6640625" style="217" customWidth="1"/>
    <col min="12546" max="12546" width="3.33203125" style="217" customWidth="1"/>
    <col min="12547" max="12550" width="12.6640625" style="217" customWidth="1"/>
    <col min="12551" max="12796" width="8.88671875" style="217"/>
    <col min="12797" max="12797" width="34.6640625" style="217" customWidth="1"/>
    <col min="12798" max="12801" width="10.6640625" style="217" customWidth="1"/>
    <col min="12802" max="12802" width="3.33203125" style="217" customWidth="1"/>
    <col min="12803" max="12806" width="12.6640625" style="217" customWidth="1"/>
    <col min="12807" max="13052" width="8.88671875" style="217"/>
    <col min="13053" max="13053" width="34.6640625" style="217" customWidth="1"/>
    <col min="13054" max="13057" width="10.6640625" style="217" customWidth="1"/>
    <col min="13058" max="13058" width="3.33203125" style="217" customWidth="1"/>
    <col min="13059" max="13062" width="12.6640625" style="217" customWidth="1"/>
    <col min="13063" max="13308" width="8.88671875" style="217"/>
    <col min="13309" max="13309" width="34.6640625" style="217" customWidth="1"/>
    <col min="13310" max="13313" width="10.6640625" style="217" customWidth="1"/>
    <col min="13314" max="13314" width="3.33203125" style="217" customWidth="1"/>
    <col min="13315" max="13318" width="12.6640625" style="217" customWidth="1"/>
    <col min="13319" max="13564" width="8.88671875" style="217"/>
    <col min="13565" max="13565" width="34.6640625" style="217" customWidth="1"/>
    <col min="13566" max="13569" width="10.6640625" style="217" customWidth="1"/>
    <col min="13570" max="13570" width="3.33203125" style="217" customWidth="1"/>
    <col min="13571" max="13574" width="12.6640625" style="217" customWidth="1"/>
    <col min="13575" max="13820" width="8.88671875" style="217"/>
    <col min="13821" max="13821" width="34.6640625" style="217" customWidth="1"/>
    <col min="13822" max="13825" width="10.6640625" style="217" customWidth="1"/>
    <col min="13826" max="13826" width="3.33203125" style="217" customWidth="1"/>
    <col min="13827" max="13830" width="12.6640625" style="217" customWidth="1"/>
    <col min="13831" max="14076" width="8.88671875" style="217"/>
    <col min="14077" max="14077" width="34.6640625" style="217" customWidth="1"/>
    <col min="14078" max="14081" width="10.6640625" style="217" customWidth="1"/>
    <col min="14082" max="14082" width="3.33203125" style="217" customWidth="1"/>
    <col min="14083" max="14086" width="12.6640625" style="217" customWidth="1"/>
    <col min="14087" max="14332" width="8.88671875" style="217"/>
    <col min="14333" max="14333" width="34.6640625" style="217" customWidth="1"/>
    <col min="14334" max="14337" width="10.6640625" style="217" customWidth="1"/>
    <col min="14338" max="14338" width="3.33203125" style="217" customWidth="1"/>
    <col min="14339" max="14342" width="12.6640625" style="217" customWidth="1"/>
    <col min="14343" max="14588" width="8.88671875" style="217"/>
    <col min="14589" max="14589" width="34.6640625" style="217" customWidth="1"/>
    <col min="14590" max="14593" width="10.6640625" style="217" customWidth="1"/>
    <col min="14594" max="14594" width="3.33203125" style="217" customWidth="1"/>
    <col min="14595" max="14598" width="12.6640625" style="217" customWidth="1"/>
    <col min="14599" max="14844" width="8.88671875" style="217"/>
    <col min="14845" max="14845" width="34.6640625" style="217" customWidth="1"/>
    <col min="14846" max="14849" width="10.6640625" style="217" customWidth="1"/>
    <col min="14850" max="14850" width="3.33203125" style="217" customWidth="1"/>
    <col min="14851" max="14854" width="12.6640625" style="217" customWidth="1"/>
    <col min="14855" max="15100" width="8.88671875" style="217"/>
    <col min="15101" max="15101" width="34.6640625" style="217" customWidth="1"/>
    <col min="15102" max="15105" width="10.6640625" style="217" customWidth="1"/>
    <col min="15106" max="15106" width="3.33203125" style="217" customWidth="1"/>
    <col min="15107" max="15110" width="12.6640625" style="217" customWidth="1"/>
    <col min="15111" max="15356" width="8.88671875" style="217"/>
    <col min="15357" max="15357" width="34.6640625" style="217" customWidth="1"/>
    <col min="15358" max="15361" width="10.6640625" style="217" customWidth="1"/>
    <col min="15362" max="15362" width="3.33203125" style="217" customWidth="1"/>
    <col min="15363" max="15366" width="12.6640625" style="217" customWidth="1"/>
    <col min="15367" max="15612" width="8.88671875" style="217"/>
    <col min="15613" max="15613" width="34.6640625" style="217" customWidth="1"/>
    <col min="15614" max="15617" width="10.6640625" style="217" customWidth="1"/>
    <col min="15618" max="15618" width="3.33203125" style="217" customWidth="1"/>
    <col min="15619" max="15622" width="12.6640625" style="217" customWidth="1"/>
    <col min="15623" max="15868" width="8.88671875" style="217"/>
    <col min="15869" max="15869" width="34.6640625" style="217" customWidth="1"/>
    <col min="15870" max="15873" width="10.6640625" style="217" customWidth="1"/>
    <col min="15874" max="15874" width="3.33203125" style="217" customWidth="1"/>
    <col min="15875" max="15878" width="12.6640625" style="217" customWidth="1"/>
    <col min="15879" max="16124" width="8.88671875" style="217"/>
    <col min="16125" max="16125" width="34.6640625" style="217" customWidth="1"/>
    <col min="16126" max="16129" width="10.6640625" style="217" customWidth="1"/>
    <col min="16130" max="16130" width="3.33203125" style="217" customWidth="1"/>
    <col min="16131" max="16134" width="12.6640625" style="217" customWidth="1"/>
    <col min="16135" max="16384" width="8.88671875" style="217"/>
  </cols>
  <sheetData>
    <row r="1" spans="1:20" ht="21">
      <c r="A1" s="431" t="s">
        <v>926</v>
      </c>
      <c r="F1" s="222"/>
      <c r="M1" s="1108" t="s">
        <v>751</v>
      </c>
    </row>
    <row r="2" spans="1:20" ht="21">
      <c r="A2" s="1080" t="s">
        <v>927</v>
      </c>
      <c r="B2" s="223"/>
      <c r="D2" s="220"/>
      <c r="E2" s="220"/>
      <c r="F2" s="220"/>
      <c r="J2" s="1362" t="s">
        <v>249</v>
      </c>
      <c r="K2" s="1363"/>
    </row>
    <row r="3" spans="1:20" ht="15.6">
      <c r="B3" s="1000"/>
      <c r="C3" s="1364" t="s">
        <v>22</v>
      </c>
      <c r="D3" s="1364"/>
      <c r="E3" s="1364"/>
      <c r="F3" s="1364"/>
      <c r="G3" s="1364"/>
      <c r="H3" s="1364"/>
      <c r="I3" s="1364"/>
      <c r="J3" s="1147"/>
      <c r="K3" s="1123"/>
      <c r="L3" s="1361"/>
      <c r="M3" s="1361"/>
      <c r="N3" s="1361"/>
      <c r="O3" s="1361"/>
      <c r="P3" s="1361"/>
    </row>
    <row r="4" spans="1:20" ht="15.6">
      <c r="A4" s="434" t="s">
        <v>808</v>
      </c>
      <c r="B4" s="434" t="s">
        <v>250</v>
      </c>
      <c r="C4" s="1072">
        <v>2013</v>
      </c>
      <c r="D4" s="1072">
        <v>2014</v>
      </c>
      <c r="E4" s="1072">
        <v>2015</v>
      </c>
      <c r="F4" s="1072">
        <v>2016</v>
      </c>
      <c r="G4" s="1072">
        <v>2017</v>
      </c>
      <c r="H4" s="1072">
        <v>2018</v>
      </c>
      <c r="I4" s="1072">
        <v>2019</v>
      </c>
      <c r="K4" s="434" t="s">
        <v>962</v>
      </c>
      <c r="S4" s="217"/>
      <c r="T4" s="217"/>
    </row>
    <row r="5" spans="1:20" ht="15.6">
      <c r="A5" s="1082" t="s">
        <v>809</v>
      </c>
      <c r="B5" s="1083" t="s">
        <v>251</v>
      </c>
      <c r="C5" s="1084">
        <v>1901578.1810000001</v>
      </c>
      <c r="D5" s="1084">
        <v>1913736.7899999998</v>
      </c>
      <c r="E5" s="1085">
        <v>1666502.83</v>
      </c>
      <c r="F5" s="1085">
        <v>1597912.7349999999</v>
      </c>
      <c r="G5" s="1085">
        <v>1836671.048</v>
      </c>
      <c r="H5" s="1085">
        <v>2017698.274</v>
      </c>
      <c r="I5" s="1085">
        <v>1947763.7879999997</v>
      </c>
      <c r="J5" s="1086"/>
      <c r="K5" s="1087" t="s">
        <v>810</v>
      </c>
      <c r="S5" s="217"/>
      <c r="T5" s="217"/>
    </row>
    <row r="6" spans="1:20" ht="14.4">
      <c r="A6" s="1088" t="s">
        <v>811</v>
      </c>
      <c r="B6" s="1089" t="s">
        <v>252</v>
      </c>
      <c r="C6" s="1084">
        <v>100375.895</v>
      </c>
      <c r="D6" s="1084">
        <v>339027.65100000001</v>
      </c>
      <c r="E6" s="1085">
        <v>548635.95900000003</v>
      </c>
      <c r="F6" s="1085">
        <v>344302.93099999998</v>
      </c>
      <c r="G6" s="1085">
        <v>137788.21299999999</v>
      </c>
      <c r="H6" s="1085">
        <v>85268.595000000001</v>
      </c>
      <c r="I6" s="1085">
        <v>67277.839000000007</v>
      </c>
      <c r="J6" s="1085"/>
      <c r="K6" s="1090" t="s">
        <v>812</v>
      </c>
      <c r="S6" s="217"/>
      <c r="T6" s="217"/>
    </row>
    <row r="7" spans="1:20" ht="14.4">
      <c r="A7" s="1088" t="s">
        <v>813</v>
      </c>
      <c r="B7" s="1089" t="s">
        <v>253</v>
      </c>
      <c r="C7" s="1084">
        <v>358935.152</v>
      </c>
      <c r="D7" s="1084">
        <v>359751.00099999999</v>
      </c>
      <c r="E7" s="1085">
        <v>303354.73800000001</v>
      </c>
      <c r="F7" s="1085">
        <v>309291.86900000006</v>
      </c>
      <c r="G7" s="1085">
        <v>339840.35099999991</v>
      </c>
      <c r="H7" s="1085">
        <v>369664.62699999998</v>
      </c>
      <c r="I7" s="1085">
        <v>408669.25700000004</v>
      </c>
      <c r="J7" s="1085"/>
      <c r="K7" s="1090" t="s">
        <v>814</v>
      </c>
      <c r="S7" s="217"/>
      <c r="T7" s="217"/>
    </row>
    <row r="8" spans="1:20" ht="14.4">
      <c r="A8" s="1088" t="s">
        <v>815</v>
      </c>
      <c r="B8" s="1089" t="s">
        <v>254</v>
      </c>
      <c r="C8" s="1084">
        <v>60084.688999999991</v>
      </c>
      <c r="D8" s="1084">
        <v>86395.228000000003</v>
      </c>
      <c r="E8" s="1085">
        <v>91151.9</v>
      </c>
      <c r="F8" s="1085">
        <v>59135.899999999994</v>
      </c>
      <c r="G8" s="1085">
        <v>52046.938000000002</v>
      </c>
      <c r="H8" s="1085">
        <v>30601.562000000002</v>
      </c>
      <c r="I8" s="1085">
        <v>36150.394999999997</v>
      </c>
      <c r="J8" s="1085"/>
      <c r="K8" s="1090" t="s">
        <v>816</v>
      </c>
      <c r="S8" s="217"/>
      <c r="T8" s="217"/>
    </row>
    <row r="9" spans="1:20" ht="14.4">
      <c r="A9" s="1088" t="s">
        <v>817</v>
      </c>
      <c r="B9" s="1089" t="s">
        <v>255</v>
      </c>
      <c r="C9" s="1084">
        <v>86267.22099999999</v>
      </c>
      <c r="D9" s="1084">
        <v>97919.87</v>
      </c>
      <c r="E9" s="1085">
        <v>88775.599000000002</v>
      </c>
      <c r="F9" s="1085">
        <v>75689.500999999989</v>
      </c>
      <c r="G9" s="1085">
        <v>93049.917999999991</v>
      </c>
      <c r="H9" s="1085">
        <v>109959.38900000001</v>
      </c>
      <c r="I9" s="1085">
        <v>114219.542</v>
      </c>
      <c r="J9" s="1085"/>
      <c r="K9" s="1090" t="s">
        <v>818</v>
      </c>
      <c r="S9" s="217"/>
      <c r="T9" s="217"/>
    </row>
    <row r="10" spans="1:20" ht="14.4">
      <c r="A10" s="1088" t="s">
        <v>819</v>
      </c>
      <c r="B10" s="1089" t="s">
        <v>256</v>
      </c>
      <c r="C10" s="1084">
        <v>7921971.0749999993</v>
      </c>
      <c r="D10" s="1084">
        <v>8494587.9619999994</v>
      </c>
      <c r="E10" s="1085">
        <v>7181227.6330000004</v>
      </c>
      <c r="F10" s="1085">
        <v>6679491.6280000005</v>
      </c>
      <c r="G10" s="1085">
        <v>6930438.7509999992</v>
      </c>
      <c r="H10" s="1085">
        <v>7827802.2930000005</v>
      </c>
      <c r="I10" s="1085">
        <v>8464470.9199999999</v>
      </c>
      <c r="J10" s="1085"/>
      <c r="K10" s="1090" t="s">
        <v>820</v>
      </c>
      <c r="S10" s="217"/>
      <c r="T10" s="217"/>
    </row>
    <row r="11" spans="1:20" ht="14.4">
      <c r="A11" s="1088" t="s">
        <v>821</v>
      </c>
      <c r="B11" s="1089" t="s">
        <v>257</v>
      </c>
      <c r="C11" s="1084">
        <v>1289253.1350000002</v>
      </c>
      <c r="D11" s="1084">
        <v>1257889.6349999998</v>
      </c>
      <c r="E11" s="1085">
        <v>1184482.9710000001</v>
      </c>
      <c r="F11" s="1085">
        <v>1268977.5120000001</v>
      </c>
      <c r="G11" s="1085">
        <v>1581492.236</v>
      </c>
      <c r="H11" s="1085">
        <v>1668718.49</v>
      </c>
      <c r="I11" s="1085">
        <v>1769892.1460000002</v>
      </c>
      <c r="J11" s="1085"/>
      <c r="K11" s="1090" t="s">
        <v>810</v>
      </c>
      <c r="S11" s="217"/>
      <c r="T11" s="217"/>
    </row>
    <row r="12" spans="1:20" ht="14.4">
      <c r="A12" s="1088" t="s">
        <v>201</v>
      </c>
      <c r="B12" s="1089" t="s">
        <v>258</v>
      </c>
      <c r="C12" s="1084">
        <v>67653.762000000002</v>
      </c>
      <c r="D12" s="1084">
        <v>85778.87</v>
      </c>
      <c r="E12" s="1085">
        <v>66927.047000000006</v>
      </c>
      <c r="F12" s="1085">
        <v>56117.566999999995</v>
      </c>
      <c r="G12" s="1085">
        <v>52924.123</v>
      </c>
      <c r="H12" s="1085">
        <v>52693.224000000002</v>
      </c>
      <c r="I12" s="1085">
        <v>48809.356000000007</v>
      </c>
      <c r="J12" s="1085"/>
      <c r="K12" s="1090" t="s">
        <v>818</v>
      </c>
      <c r="S12" s="217"/>
      <c r="T12" s="217"/>
    </row>
    <row r="13" spans="1:20" ht="14.4">
      <c r="A13" s="1088" t="s">
        <v>822</v>
      </c>
      <c r="B13" s="1089" t="s">
        <v>259</v>
      </c>
      <c r="C13" s="1084">
        <v>681424.44200000004</v>
      </c>
      <c r="D13" s="1084">
        <v>726714.55599999987</v>
      </c>
      <c r="E13" s="1085">
        <v>622624.11199999996</v>
      </c>
      <c r="F13" s="1085">
        <v>607401.27099999995</v>
      </c>
      <c r="G13" s="1085">
        <v>692652.34299999988</v>
      </c>
      <c r="H13" s="1085">
        <v>717904.03299999994</v>
      </c>
      <c r="I13" s="1085">
        <v>746879</v>
      </c>
      <c r="J13" s="1085"/>
      <c r="K13" s="1090" t="s">
        <v>814</v>
      </c>
      <c r="S13" s="217"/>
      <c r="T13" s="217"/>
    </row>
    <row r="14" spans="1:20" ht="14.4">
      <c r="A14" s="1091" t="s">
        <v>823</v>
      </c>
      <c r="B14" s="1089" t="s">
        <v>260</v>
      </c>
      <c r="C14" s="1084">
        <v>619082.49</v>
      </c>
      <c r="D14" s="1084">
        <v>533940.41200000001</v>
      </c>
      <c r="E14" s="1085">
        <v>516550.299</v>
      </c>
      <c r="F14" s="1085">
        <v>519248.46299999999</v>
      </c>
      <c r="G14" s="1085">
        <v>533759.96799999988</v>
      </c>
      <c r="H14" s="1085">
        <v>598753.65</v>
      </c>
      <c r="I14" s="1085">
        <v>579246.48600000003</v>
      </c>
      <c r="J14" s="1085"/>
      <c r="K14" s="1090" t="s">
        <v>824</v>
      </c>
      <c r="S14" s="217"/>
      <c r="T14" s="217"/>
    </row>
    <row r="15" spans="1:20" ht="14.4">
      <c r="A15" s="1091" t="s">
        <v>825</v>
      </c>
      <c r="B15" s="1089" t="s">
        <v>261</v>
      </c>
      <c r="C15" s="1084">
        <v>80079.183000000005</v>
      </c>
      <c r="D15" s="1084">
        <v>79829.543999999994</v>
      </c>
      <c r="E15" s="1085">
        <v>124304.431</v>
      </c>
      <c r="F15" s="1085">
        <v>77180.092000000004</v>
      </c>
      <c r="G15" s="1085">
        <v>96922.695999999996</v>
      </c>
      <c r="H15" s="1085">
        <v>101365.66900000002</v>
      </c>
      <c r="I15" s="1085">
        <v>89501.676999999996</v>
      </c>
      <c r="J15" s="1085"/>
      <c r="K15" s="1090" t="s">
        <v>824</v>
      </c>
      <c r="S15" s="217"/>
      <c r="T15" s="217"/>
    </row>
    <row r="16" spans="1:20" ht="14.4">
      <c r="A16" s="1091" t="s">
        <v>826</v>
      </c>
      <c r="B16" s="1089" t="s">
        <v>262</v>
      </c>
      <c r="C16" s="1084">
        <v>6294.831000000001</v>
      </c>
      <c r="D16" s="1084">
        <v>8551.4959999999992</v>
      </c>
      <c r="E16" s="1085">
        <v>3558.5600000000009</v>
      </c>
      <c r="F16" s="1085">
        <v>1202.3120000000001</v>
      </c>
      <c r="G16" s="1085">
        <v>1688.2670000000001</v>
      </c>
      <c r="H16" s="1085">
        <v>970.71899999999982</v>
      </c>
      <c r="I16" s="1085">
        <v>1134.251</v>
      </c>
      <c r="J16" s="1085"/>
      <c r="K16" s="1090" t="s">
        <v>816</v>
      </c>
      <c r="S16" s="217"/>
      <c r="T16" s="217"/>
    </row>
    <row r="17" spans="1:20" ht="14.4">
      <c r="A17" s="1091" t="s">
        <v>827</v>
      </c>
      <c r="B17" s="1089" t="s">
        <v>263</v>
      </c>
      <c r="C17" s="1084">
        <v>3470.9639999999999</v>
      </c>
      <c r="D17" s="1084">
        <v>4550.4560000000001</v>
      </c>
      <c r="E17" s="1085">
        <v>3533.8940000000002</v>
      </c>
      <c r="F17" s="1085">
        <v>2663.2729999999997</v>
      </c>
      <c r="G17" s="1085">
        <v>3988.9809999999998</v>
      </c>
      <c r="H17" s="1085">
        <v>6368.8940000000002</v>
      </c>
      <c r="I17" s="1085">
        <v>5378.8099999999995</v>
      </c>
      <c r="J17" s="1085"/>
      <c r="K17" s="1090" t="s">
        <v>816</v>
      </c>
      <c r="S17" s="217"/>
      <c r="T17" s="217"/>
    </row>
    <row r="18" spans="1:20" ht="14.4">
      <c r="A18" s="1091" t="s">
        <v>828</v>
      </c>
      <c r="B18" s="1089" t="s">
        <v>264</v>
      </c>
      <c r="C18" s="1084">
        <v>155360.802</v>
      </c>
      <c r="D18" s="1084">
        <v>178446.38199999998</v>
      </c>
      <c r="E18" s="1085">
        <v>119092.712</v>
      </c>
      <c r="F18" s="1085">
        <v>133024.269</v>
      </c>
      <c r="G18" s="1085">
        <v>141110.20200000002</v>
      </c>
      <c r="H18" s="1085">
        <v>144544.12399999998</v>
      </c>
      <c r="I18" s="1085">
        <v>122652.427</v>
      </c>
      <c r="J18" s="1085"/>
      <c r="K18" s="1090" t="s">
        <v>818</v>
      </c>
      <c r="S18" s="217"/>
      <c r="T18" s="217"/>
    </row>
    <row r="19" spans="1:20" ht="14.4">
      <c r="A19" s="1091" t="s">
        <v>829</v>
      </c>
      <c r="B19" s="1089" t="s">
        <v>265</v>
      </c>
      <c r="C19" s="1084">
        <v>137863.47400000002</v>
      </c>
      <c r="D19" s="1084">
        <v>201607.489</v>
      </c>
      <c r="E19" s="1085">
        <v>209606.272</v>
      </c>
      <c r="F19" s="1085">
        <v>179271.647</v>
      </c>
      <c r="G19" s="1085">
        <v>206912.55599999998</v>
      </c>
      <c r="H19" s="1085">
        <v>201993.084</v>
      </c>
      <c r="I19" s="1085">
        <v>206445.88699999999</v>
      </c>
      <c r="J19" s="1085"/>
      <c r="K19" s="1090" t="s">
        <v>810</v>
      </c>
      <c r="S19" s="217"/>
      <c r="T19" s="217"/>
    </row>
    <row r="20" spans="1:20" ht="14.4">
      <c r="A20" s="1091" t="s">
        <v>830</v>
      </c>
      <c r="B20" s="1089" t="s">
        <v>266</v>
      </c>
      <c r="C20" s="1084">
        <v>9456295.2050000001</v>
      </c>
      <c r="D20" s="1084">
        <v>9970942.6409999989</v>
      </c>
      <c r="E20" s="1085">
        <v>9140463.3600000013</v>
      </c>
      <c r="F20" s="1085">
        <v>10364726.839000002</v>
      </c>
      <c r="G20" s="1085">
        <v>11066413.520000001</v>
      </c>
      <c r="H20" s="1085">
        <v>11716921.393000003</v>
      </c>
      <c r="I20" s="1085">
        <v>10898036.437000001</v>
      </c>
      <c r="J20" s="1085"/>
      <c r="K20" s="1090" t="s">
        <v>824</v>
      </c>
      <c r="S20" s="217"/>
      <c r="T20" s="217"/>
    </row>
    <row r="21" spans="1:20" ht="14.4">
      <c r="A21" s="1091" t="s">
        <v>831</v>
      </c>
      <c r="B21" s="1089" t="s">
        <v>267</v>
      </c>
      <c r="C21" s="1084">
        <v>198010.54399999999</v>
      </c>
      <c r="D21" s="1084">
        <v>149208.66</v>
      </c>
      <c r="E21" s="1085">
        <v>129482.25399999999</v>
      </c>
      <c r="F21" s="1085">
        <v>108963.467</v>
      </c>
      <c r="G21" s="1085">
        <v>124916.72600000001</v>
      </c>
      <c r="H21" s="1085">
        <v>152910.68900000001</v>
      </c>
      <c r="I21" s="1085">
        <v>169680.641</v>
      </c>
      <c r="J21" s="1085"/>
      <c r="K21" s="1090" t="s">
        <v>824</v>
      </c>
      <c r="S21" s="217"/>
      <c r="T21" s="217"/>
    </row>
    <row r="22" spans="1:20" ht="14.4">
      <c r="A22" s="1091" t="s">
        <v>832</v>
      </c>
      <c r="B22" s="1089" t="s">
        <v>268</v>
      </c>
      <c r="C22" s="1084">
        <v>61252.513999999996</v>
      </c>
      <c r="D22" s="1084">
        <v>69252.436000000002</v>
      </c>
      <c r="E22" s="1085">
        <v>68574.755999999994</v>
      </c>
      <c r="F22" s="1085">
        <v>78857.645999999993</v>
      </c>
      <c r="G22" s="1085">
        <v>148618.24899999998</v>
      </c>
      <c r="H22" s="1085">
        <v>183927.18</v>
      </c>
      <c r="I22" s="1085">
        <v>250692.51499999998</v>
      </c>
      <c r="J22" s="1085"/>
      <c r="K22" s="1090" t="s">
        <v>820</v>
      </c>
      <c r="S22" s="217"/>
      <c r="T22" s="217"/>
    </row>
    <row r="23" spans="1:20" ht="14.4">
      <c r="A23" s="1091" t="s">
        <v>833</v>
      </c>
      <c r="B23" s="1089" t="s">
        <v>269</v>
      </c>
      <c r="C23" s="1084">
        <v>174953.40900000001</v>
      </c>
      <c r="D23" s="1084">
        <v>241302.92700000003</v>
      </c>
      <c r="E23" s="1085">
        <v>333283.28600000002</v>
      </c>
      <c r="F23" s="1085">
        <v>209639.891</v>
      </c>
      <c r="G23" s="1085">
        <v>171713.76100000003</v>
      </c>
      <c r="H23" s="1085">
        <v>714557.31299999997</v>
      </c>
      <c r="I23" s="1085">
        <v>1539822.551</v>
      </c>
      <c r="J23" s="1085"/>
      <c r="K23" s="1090" t="s">
        <v>818</v>
      </c>
      <c r="S23" s="217"/>
      <c r="T23" s="217"/>
    </row>
    <row r="24" spans="1:20" ht="14.4">
      <c r="A24" s="1091" t="s">
        <v>834</v>
      </c>
      <c r="B24" s="1089" t="s">
        <v>270</v>
      </c>
      <c r="C24" s="1084">
        <v>2694156.8809999996</v>
      </c>
      <c r="D24" s="1084">
        <v>2774038.0389999999</v>
      </c>
      <c r="E24" s="1085">
        <v>2483397.4279999998</v>
      </c>
      <c r="F24" s="1085">
        <v>2374600.5009999997</v>
      </c>
      <c r="G24" s="1085">
        <v>2742273.8170000007</v>
      </c>
      <c r="H24" s="1085">
        <v>3063896.4560000002</v>
      </c>
      <c r="I24" s="1085">
        <v>2883700.5279999999</v>
      </c>
      <c r="J24" s="1085"/>
      <c r="K24" s="1090" t="s">
        <v>814</v>
      </c>
      <c r="S24" s="217"/>
      <c r="T24" s="217"/>
    </row>
    <row r="25" spans="1:20" ht="14.4">
      <c r="A25" s="1091" t="s">
        <v>835</v>
      </c>
      <c r="B25" s="1089" t="s">
        <v>271</v>
      </c>
      <c r="C25" s="1084">
        <v>281376.11100000003</v>
      </c>
      <c r="D25" s="1084">
        <v>254083.802</v>
      </c>
      <c r="E25" s="1085">
        <v>192754.424</v>
      </c>
      <c r="F25" s="1085">
        <v>159575.34400000004</v>
      </c>
      <c r="G25" s="1085">
        <v>198063.83800000002</v>
      </c>
      <c r="H25" s="1085">
        <v>212777.90300000002</v>
      </c>
      <c r="I25" s="1085">
        <v>218851.77000000002</v>
      </c>
      <c r="J25" s="1085"/>
      <c r="K25" s="1090" t="s">
        <v>812</v>
      </c>
      <c r="S25" s="217"/>
      <c r="T25" s="217"/>
    </row>
    <row r="26" spans="1:20" ht="14.4">
      <c r="A26" s="1091" t="s">
        <v>836</v>
      </c>
      <c r="B26" s="1089" t="s">
        <v>272</v>
      </c>
      <c r="C26" s="1084">
        <v>31353.497999999996</v>
      </c>
      <c r="D26" s="1084">
        <v>42829.709000000003</v>
      </c>
      <c r="E26" s="1085">
        <v>36946.909000000007</v>
      </c>
      <c r="F26" s="1085">
        <v>39333.153999999995</v>
      </c>
      <c r="G26" s="1085">
        <v>42165.896000000008</v>
      </c>
      <c r="H26" s="1085">
        <v>51761.756000000001</v>
      </c>
      <c r="I26" s="1085">
        <v>60056.971000000005</v>
      </c>
      <c r="J26" s="1085"/>
      <c r="K26" s="1090" t="s">
        <v>824</v>
      </c>
      <c r="S26" s="217"/>
      <c r="T26" s="217"/>
    </row>
    <row r="27" spans="1:20" ht="14.4">
      <c r="A27" s="1091" t="s">
        <v>837</v>
      </c>
      <c r="B27" s="1089" t="s">
        <v>273</v>
      </c>
      <c r="C27" s="1084">
        <v>262529.18699999998</v>
      </c>
      <c r="D27" s="1084">
        <v>234682.236</v>
      </c>
      <c r="E27" s="1085">
        <v>169675.67</v>
      </c>
      <c r="F27" s="1085">
        <v>252668.201</v>
      </c>
      <c r="G27" s="1085">
        <v>321290.978</v>
      </c>
      <c r="H27" s="1085">
        <v>221191.19900000002</v>
      </c>
      <c r="I27" s="1085">
        <v>209766.60099999997</v>
      </c>
      <c r="J27" s="1085"/>
      <c r="K27" s="1090" t="s">
        <v>816</v>
      </c>
      <c r="S27" s="217"/>
      <c r="T27" s="217"/>
    </row>
    <row r="28" spans="1:20" ht="14.4">
      <c r="A28" s="1091" t="s">
        <v>838</v>
      </c>
      <c r="B28" s="1089" t="s">
        <v>274</v>
      </c>
      <c r="C28" s="1084">
        <v>7430.4130000000005</v>
      </c>
      <c r="D28" s="1084">
        <v>6061.621000000001</v>
      </c>
      <c r="E28" s="1085">
        <v>6251.0330000000004</v>
      </c>
      <c r="F28" s="1085">
        <v>9218.8469999999998</v>
      </c>
      <c r="G28" s="1085">
        <v>10500.656000000001</v>
      </c>
      <c r="H28" s="1085">
        <v>11244.326000000001</v>
      </c>
      <c r="I28" s="1085">
        <v>14934.89</v>
      </c>
      <c r="J28" s="1085"/>
      <c r="K28" s="1090" t="s">
        <v>816</v>
      </c>
      <c r="S28" s="217"/>
      <c r="T28" s="217"/>
    </row>
    <row r="29" spans="1:20" ht="14.4">
      <c r="A29" s="1091" t="s">
        <v>839</v>
      </c>
      <c r="B29" s="1089" t="s">
        <v>275</v>
      </c>
      <c r="C29" s="1084">
        <v>38514.184000000001</v>
      </c>
      <c r="D29" s="1084">
        <v>33139.968999999997</v>
      </c>
      <c r="E29" s="1085">
        <v>19991.578999999998</v>
      </c>
      <c r="F29" s="1085">
        <v>17515.815000000002</v>
      </c>
      <c r="G29" s="1085">
        <v>17072.536</v>
      </c>
      <c r="H29" s="1085">
        <v>15282.895999999999</v>
      </c>
      <c r="I29" s="1085">
        <v>22362.403000000002</v>
      </c>
      <c r="J29" s="1085"/>
      <c r="K29" s="1090" t="s">
        <v>816</v>
      </c>
      <c r="S29" s="217"/>
      <c r="T29" s="217"/>
    </row>
    <row r="30" spans="1:20" ht="14.4">
      <c r="A30" s="1091" t="s">
        <v>840</v>
      </c>
      <c r="B30" s="1089" t="s">
        <v>276</v>
      </c>
      <c r="C30" s="1084">
        <v>818978.72499999998</v>
      </c>
      <c r="D30" s="1084">
        <v>904059.78600000008</v>
      </c>
      <c r="E30" s="1085">
        <v>827322.57299999997</v>
      </c>
      <c r="F30" s="1085">
        <v>856794.46699999995</v>
      </c>
      <c r="G30" s="1085">
        <v>896695.87300000014</v>
      </c>
      <c r="H30" s="1085">
        <v>1048551.079</v>
      </c>
      <c r="I30" s="1085">
        <v>1134817.95</v>
      </c>
      <c r="J30" s="1085"/>
      <c r="K30" s="1090" t="s">
        <v>820</v>
      </c>
      <c r="S30" s="217"/>
      <c r="T30" s="217"/>
    </row>
    <row r="31" spans="1:20" ht="14.4">
      <c r="A31" s="1091" t="s">
        <v>841</v>
      </c>
      <c r="B31" s="1089" t="s">
        <v>277</v>
      </c>
      <c r="C31" s="1084">
        <v>6707623.7779999999</v>
      </c>
      <c r="D31" s="1084">
        <v>6950431.0940000014</v>
      </c>
      <c r="E31" s="1085">
        <v>6719406.2709999997</v>
      </c>
      <c r="F31" s="1085">
        <v>6860578.915</v>
      </c>
      <c r="G31" s="1085">
        <v>6990183.9699999997</v>
      </c>
      <c r="H31" s="1085">
        <v>7208950.8649999993</v>
      </c>
      <c r="I31" s="1085">
        <v>7811872.0380000006</v>
      </c>
      <c r="J31" s="1085"/>
      <c r="K31" s="1090" t="s">
        <v>812</v>
      </c>
      <c r="S31" s="217"/>
      <c r="T31" s="217"/>
    </row>
    <row r="32" spans="1:20" ht="14.4">
      <c r="A32" s="1091" t="s">
        <v>842</v>
      </c>
      <c r="B32" s="1089" t="s">
        <v>278</v>
      </c>
      <c r="C32" s="1084">
        <v>149460.50099999999</v>
      </c>
      <c r="D32" s="1084">
        <v>212722.27299999999</v>
      </c>
      <c r="E32" s="1085">
        <v>190550.97400000002</v>
      </c>
      <c r="F32" s="1085">
        <v>165989.62900000002</v>
      </c>
      <c r="G32" s="1085">
        <v>153803.04399999999</v>
      </c>
      <c r="H32" s="1085">
        <v>149693.04500000001</v>
      </c>
      <c r="I32" s="1085">
        <v>229183.93299999999</v>
      </c>
      <c r="J32" s="1085"/>
      <c r="K32" s="1090" t="s">
        <v>818</v>
      </c>
      <c r="S32" s="217"/>
      <c r="T32" s="217"/>
    </row>
    <row r="33" spans="1:20" ht="14.4">
      <c r="A33" s="1091" t="s">
        <v>843</v>
      </c>
      <c r="B33" s="1089" t="s">
        <v>279</v>
      </c>
      <c r="C33" s="1084">
        <v>6.2030000000000003</v>
      </c>
      <c r="D33" s="1084">
        <v>207.50000000000003</v>
      </c>
      <c r="E33" s="1085">
        <v>26.861999999999998</v>
      </c>
      <c r="F33" s="1085">
        <v>36.603999999999999</v>
      </c>
      <c r="G33" s="1085">
        <v>51258.15400000001</v>
      </c>
      <c r="H33" s="1085">
        <v>34225.994999999995</v>
      </c>
      <c r="I33" s="1085">
        <v>49532.402000000002</v>
      </c>
      <c r="J33" s="1085"/>
      <c r="K33" s="1090" t="s">
        <v>818</v>
      </c>
      <c r="S33" s="217"/>
      <c r="T33" s="217"/>
    </row>
    <row r="34" spans="1:20" ht="14.4">
      <c r="A34" s="1091" t="s">
        <v>844</v>
      </c>
      <c r="B34" s="1089" t="s">
        <v>280</v>
      </c>
      <c r="C34" s="1084">
        <v>280611.77100000001</v>
      </c>
      <c r="D34" s="1084">
        <v>389442.511</v>
      </c>
      <c r="E34" s="1085">
        <v>185798.56100000002</v>
      </c>
      <c r="F34" s="1085">
        <v>23588.17</v>
      </c>
      <c r="G34" s="1085">
        <v>72050.37</v>
      </c>
      <c r="H34" s="1085">
        <v>58522.378000000004</v>
      </c>
      <c r="I34" s="1085">
        <v>44439.711000000003</v>
      </c>
      <c r="J34" s="1085"/>
      <c r="K34" s="1090" t="s">
        <v>816</v>
      </c>
      <c r="S34" s="217"/>
      <c r="T34" s="217"/>
    </row>
    <row r="35" spans="1:20" ht="14.4">
      <c r="A35" s="1091" t="s">
        <v>845</v>
      </c>
      <c r="B35" s="1089" t="s">
        <v>281</v>
      </c>
      <c r="C35" s="1084">
        <v>2889944.9840000002</v>
      </c>
      <c r="D35" s="1084">
        <v>2302459.5230000005</v>
      </c>
      <c r="E35" s="1085">
        <v>1903731.365</v>
      </c>
      <c r="F35" s="1085">
        <v>1827032.7680000002</v>
      </c>
      <c r="G35" s="1085">
        <v>2410737.3330000001</v>
      </c>
      <c r="H35" s="1085">
        <v>2965359.4329999997</v>
      </c>
      <c r="I35" s="1085">
        <v>3063173.8769999999</v>
      </c>
      <c r="J35" s="1085"/>
      <c r="K35" s="1090" t="s">
        <v>810</v>
      </c>
      <c r="S35" s="217"/>
      <c r="T35" s="217"/>
    </row>
    <row r="36" spans="1:20" ht="14.4">
      <c r="A36" s="1091" t="s">
        <v>846</v>
      </c>
      <c r="B36" s="1089" t="s">
        <v>282</v>
      </c>
      <c r="C36" s="1084">
        <v>135478.122</v>
      </c>
      <c r="D36" s="1084">
        <v>137670.31400000001</v>
      </c>
      <c r="E36" s="1085">
        <v>127334.06600000001</v>
      </c>
      <c r="F36" s="1085">
        <v>151792.61299999998</v>
      </c>
      <c r="G36" s="1085">
        <v>193366.726</v>
      </c>
      <c r="H36" s="1085">
        <v>198748.785</v>
      </c>
      <c r="I36" s="1085">
        <v>210894.98300000001</v>
      </c>
      <c r="J36" s="1085"/>
      <c r="K36" s="1090" t="s">
        <v>810</v>
      </c>
      <c r="S36" s="217"/>
      <c r="T36" s="217"/>
    </row>
    <row r="37" spans="1:20" ht="14.4">
      <c r="A37" s="1091" t="s">
        <v>847</v>
      </c>
      <c r="B37" s="1089" t="s">
        <v>848</v>
      </c>
      <c r="C37" s="1084">
        <v>3383856.6310000001</v>
      </c>
      <c r="D37" s="1084">
        <v>3231016.9609999997</v>
      </c>
      <c r="E37" s="1085">
        <v>2469649.7689999999</v>
      </c>
      <c r="F37" s="1085">
        <v>2633264.0280000004</v>
      </c>
      <c r="G37" s="1085">
        <v>2682629.0090000001</v>
      </c>
      <c r="H37" s="1085">
        <v>2814211.4679999994</v>
      </c>
      <c r="I37" s="1085">
        <v>3091336.0729999999</v>
      </c>
      <c r="J37" s="1085"/>
      <c r="K37" s="1090" t="s">
        <v>810</v>
      </c>
      <c r="S37" s="217"/>
      <c r="T37" s="217"/>
    </row>
    <row r="38" spans="1:20" ht="14.4">
      <c r="A38" s="1091" t="s">
        <v>849</v>
      </c>
      <c r="B38" s="1089" t="s">
        <v>283</v>
      </c>
      <c r="C38" s="1084">
        <v>81576600.102000013</v>
      </c>
      <c r="D38" s="1084">
        <v>84831849.719999999</v>
      </c>
      <c r="E38" s="1085">
        <v>79274722.709999993</v>
      </c>
      <c r="F38" s="1085">
        <v>77766580.615999997</v>
      </c>
      <c r="G38" s="1085">
        <v>83448092.341999993</v>
      </c>
      <c r="H38" s="1085">
        <v>88203470.804999977</v>
      </c>
      <c r="I38" s="1085">
        <v>88827639.698999986</v>
      </c>
      <c r="J38" s="1085"/>
      <c r="K38" s="1090" t="s">
        <v>824</v>
      </c>
      <c r="S38" s="217"/>
      <c r="T38" s="217"/>
    </row>
    <row r="39" spans="1:20" ht="14.4">
      <c r="A39" s="1091" t="s">
        <v>850</v>
      </c>
      <c r="B39" s="1089" t="s">
        <v>284</v>
      </c>
      <c r="C39" s="1084">
        <v>10862890.268999999</v>
      </c>
      <c r="D39" s="1084">
        <v>11110893.731000001</v>
      </c>
      <c r="E39" s="1085">
        <v>9458963.0350000001</v>
      </c>
      <c r="F39" s="1085">
        <v>9713437.5549999997</v>
      </c>
      <c r="G39" s="1085">
        <v>10934381.140000001</v>
      </c>
      <c r="H39" s="1085">
        <v>12264536.092</v>
      </c>
      <c r="I39" s="1085">
        <v>12168871.669000002</v>
      </c>
      <c r="J39" s="1085"/>
      <c r="K39" s="1090" t="s">
        <v>814</v>
      </c>
      <c r="S39" s="217"/>
      <c r="T39" s="217"/>
    </row>
    <row r="40" spans="1:20" ht="14.4">
      <c r="A40" s="1091" t="s">
        <v>851</v>
      </c>
      <c r="B40" s="1089" t="s">
        <v>285</v>
      </c>
      <c r="C40" s="1084">
        <v>635.19299999999998</v>
      </c>
      <c r="D40" s="1084">
        <v>410.66300000000001</v>
      </c>
      <c r="E40" s="1085">
        <v>0</v>
      </c>
      <c r="F40" s="1085">
        <v>136.148</v>
      </c>
      <c r="G40" s="1085">
        <v>361.07</v>
      </c>
      <c r="H40" s="1085">
        <v>208.04600000000002</v>
      </c>
      <c r="I40" s="1085">
        <v>487.19100000000003</v>
      </c>
      <c r="J40" s="1085"/>
      <c r="K40" s="1090" t="s">
        <v>816</v>
      </c>
      <c r="S40" s="217"/>
      <c r="T40" s="217"/>
    </row>
    <row r="41" spans="1:20" ht="14.4">
      <c r="A41" s="1091" t="s">
        <v>852</v>
      </c>
      <c r="B41" s="1089" t="s">
        <v>286</v>
      </c>
      <c r="C41" s="1084">
        <v>129290.43000000001</v>
      </c>
      <c r="D41" s="1084">
        <v>43813.402999999998</v>
      </c>
      <c r="E41" s="1085">
        <v>42802.779999999992</v>
      </c>
      <c r="F41" s="1085">
        <v>43797.067999999999</v>
      </c>
      <c r="G41" s="1085">
        <v>92534.40800000001</v>
      </c>
      <c r="H41" s="1085">
        <v>124748.308</v>
      </c>
      <c r="I41" s="1085">
        <v>94493.962999999989</v>
      </c>
      <c r="J41" s="1085"/>
      <c r="K41" s="1090" t="s">
        <v>818</v>
      </c>
      <c r="S41" s="217"/>
      <c r="T41" s="217"/>
    </row>
    <row r="42" spans="1:20" ht="14.4">
      <c r="A42" s="1091" t="s">
        <v>853</v>
      </c>
      <c r="B42" s="1089" t="s">
        <v>287</v>
      </c>
      <c r="C42" s="1084">
        <v>1889386.3559999999</v>
      </c>
      <c r="D42" s="1084">
        <v>2120070.9609999997</v>
      </c>
      <c r="E42" s="1085">
        <v>1809533.007</v>
      </c>
      <c r="F42" s="1085">
        <v>1743457.2399999998</v>
      </c>
      <c r="G42" s="1085">
        <v>1876654.3310000002</v>
      </c>
      <c r="H42" s="1085">
        <v>2362966.5780000002</v>
      </c>
      <c r="I42" s="1085">
        <v>2496209.9130000002</v>
      </c>
      <c r="J42" s="1085"/>
      <c r="K42" s="1090" t="s">
        <v>820</v>
      </c>
      <c r="S42" s="217"/>
      <c r="T42" s="217"/>
    </row>
    <row r="43" spans="1:20" ht="14.4">
      <c r="A43" s="1091" t="s">
        <v>854</v>
      </c>
      <c r="B43" s="1089" t="s">
        <v>288</v>
      </c>
      <c r="C43" s="1084">
        <v>256097.04900000003</v>
      </c>
      <c r="D43" s="1084">
        <v>400154.96299999999</v>
      </c>
      <c r="E43" s="1085">
        <v>502028.59600000002</v>
      </c>
      <c r="F43" s="1085">
        <v>183247.47100000002</v>
      </c>
      <c r="G43" s="1085">
        <v>164326.26500000001</v>
      </c>
      <c r="H43" s="1085">
        <v>175742.81199999998</v>
      </c>
      <c r="I43" s="1085">
        <v>188102.11800000002</v>
      </c>
      <c r="J43" s="1085"/>
      <c r="K43" s="1090" t="s">
        <v>824</v>
      </c>
      <c r="S43" s="217"/>
      <c r="T43" s="217"/>
    </row>
    <row r="44" spans="1:20" ht="14.4">
      <c r="A44" s="1091" t="s">
        <v>855</v>
      </c>
      <c r="B44" s="1089" t="s">
        <v>289</v>
      </c>
      <c r="C44" s="1084">
        <v>209241.84900000002</v>
      </c>
      <c r="D44" s="1084">
        <v>213225.33</v>
      </c>
      <c r="E44" s="1085">
        <v>169608.78599999999</v>
      </c>
      <c r="F44" s="1085">
        <v>167988.07600000003</v>
      </c>
      <c r="G44" s="1085">
        <v>189168.96500000003</v>
      </c>
      <c r="H44" s="1085">
        <v>225212.897</v>
      </c>
      <c r="I44" s="1085">
        <v>222932.47100000002</v>
      </c>
      <c r="J44" s="1085"/>
      <c r="K44" s="1090" t="s">
        <v>820</v>
      </c>
      <c r="S44" s="217"/>
      <c r="T44" s="217"/>
    </row>
    <row r="45" spans="1:20" ht="14.4">
      <c r="A45" s="1091" t="s">
        <v>856</v>
      </c>
      <c r="B45" s="1089" t="s">
        <v>290</v>
      </c>
      <c r="C45" s="1084">
        <v>9346061.478000002</v>
      </c>
      <c r="D45" s="1084">
        <v>9068910.0809999984</v>
      </c>
      <c r="E45" s="1085">
        <v>7403620.4459999995</v>
      </c>
      <c r="F45" s="1085">
        <v>6495764.477</v>
      </c>
      <c r="G45" s="1085">
        <v>8134519.8090000004</v>
      </c>
      <c r="H45" s="1085">
        <v>9035750.0639999993</v>
      </c>
      <c r="I45" s="1085">
        <v>9917082.9870000016</v>
      </c>
      <c r="J45" s="1085"/>
      <c r="K45" s="1090" t="s">
        <v>824</v>
      </c>
      <c r="S45" s="217"/>
      <c r="T45" s="217"/>
    </row>
    <row r="46" spans="1:20" ht="14.4">
      <c r="A46" s="1091" t="s">
        <v>857</v>
      </c>
      <c r="B46" s="1089" t="s">
        <v>291</v>
      </c>
      <c r="C46" s="1084">
        <v>1353484.709</v>
      </c>
      <c r="D46" s="1084">
        <v>1482362</v>
      </c>
      <c r="E46" s="1085">
        <v>1354000.4310000001</v>
      </c>
      <c r="F46" s="1085">
        <v>1314247.321</v>
      </c>
      <c r="G46" s="1085">
        <v>1548955.5719999999</v>
      </c>
      <c r="H46" s="1085">
        <v>1782996.923</v>
      </c>
      <c r="I46" s="1085">
        <v>1990513.3049999999</v>
      </c>
      <c r="J46" s="1085"/>
      <c r="K46" s="1090" t="s">
        <v>820</v>
      </c>
      <c r="S46" s="217"/>
      <c r="T46" s="217"/>
    </row>
    <row r="47" spans="1:20" s="222" customFormat="1" ht="15.6">
      <c r="A47" s="1091" t="s">
        <v>858</v>
      </c>
      <c r="B47" s="1089" t="s">
        <v>292</v>
      </c>
      <c r="C47" s="1084">
        <v>172286.47399999999</v>
      </c>
      <c r="D47" s="1084">
        <v>182038.74099999998</v>
      </c>
      <c r="E47" s="1085">
        <v>169213.90399999998</v>
      </c>
      <c r="F47" s="1085">
        <v>180544.90900000001</v>
      </c>
      <c r="G47" s="1085">
        <v>216016.024</v>
      </c>
      <c r="H47" s="1085">
        <v>217304.76699999999</v>
      </c>
      <c r="I47" s="1085">
        <v>220825.432</v>
      </c>
      <c r="J47" s="1085"/>
      <c r="K47" s="1090" t="s">
        <v>814</v>
      </c>
      <c r="L47" s="224"/>
      <c r="M47" s="224"/>
      <c r="N47" s="224"/>
      <c r="O47" s="224"/>
      <c r="P47" s="224"/>
      <c r="Q47" s="224"/>
      <c r="R47" s="224"/>
      <c r="S47" s="224"/>
      <c r="T47" s="224"/>
    </row>
    <row r="48" spans="1:20" s="222" customFormat="1" ht="15.6">
      <c r="A48" s="1091" t="s">
        <v>859</v>
      </c>
      <c r="B48" s="1089" t="s">
        <v>293</v>
      </c>
      <c r="C48" s="1084">
        <v>307737.43900000001</v>
      </c>
      <c r="D48" s="1084">
        <v>311199.19099999999</v>
      </c>
      <c r="E48" s="1085">
        <v>250100.89899999998</v>
      </c>
      <c r="F48" s="1085">
        <v>248396.94400000002</v>
      </c>
      <c r="G48" s="1085">
        <v>235780.35000000003</v>
      </c>
      <c r="H48" s="1085">
        <v>224177.43100000001</v>
      </c>
      <c r="I48" s="1085">
        <v>278956.75299999997</v>
      </c>
      <c r="J48" s="1085"/>
      <c r="K48" s="1090" t="s">
        <v>816</v>
      </c>
      <c r="L48" s="224"/>
      <c r="M48" s="224"/>
      <c r="N48" s="224"/>
      <c r="O48" s="224"/>
      <c r="P48" s="224"/>
      <c r="Q48" s="224"/>
      <c r="R48" s="224"/>
      <c r="S48" s="224"/>
      <c r="T48" s="224"/>
    </row>
    <row r="49" spans="1:11" ht="14.4">
      <c r="A49" s="1091" t="s">
        <v>860</v>
      </c>
      <c r="B49" s="1089" t="s">
        <v>294</v>
      </c>
      <c r="C49" s="1084">
        <v>1823647.9970000002</v>
      </c>
      <c r="D49" s="1084">
        <v>1962497.5170000002</v>
      </c>
      <c r="E49" s="1085">
        <v>1817853.16</v>
      </c>
      <c r="F49" s="1085">
        <v>1848106.3740000003</v>
      </c>
      <c r="G49" s="1085">
        <v>1971951.8760000002</v>
      </c>
      <c r="H49" s="1085">
        <v>2269716.4440000001</v>
      </c>
      <c r="I49" s="1085">
        <v>2438423.537</v>
      </c>
      <c r="J49" s="1085"/>
      <c r="K49" s="1090" t="s">
        <v>814</v>
      </c>
    </row>
    <row r="50" spans="1:11" ht="14.4">
      <c r="A50" s="1091" t="s">
        <v>861</v>
      </c>
      <c r="B50" s="1089" t="s">
        <v>295</v>
      </c>
      <c r="C50" s="1084">
        <v>846405.70900000003</v>
      </c>
      <c r="D50" s="1084">
        <v>907912.60699999984</v>
      </c>
      <c r="E50" s="1085">
        <v>811531.723</v>
      </c>
      <c r="F50" s="1085">
        <v>866656.43400000001</v>
      </c>
      <c r="G50" s="1085">
        <v>935685.71600000013</v>
      </c>
      <c r="H50" s="1085">
        <v>978598.10199999996</v>
      </c>
      <c r="I50" s="1085">
        <v>890748.87100000004</v>
      </c>
      <c r="J50" s="1085"/>
      <c r="K50" s="1090" t="s">
        <v>810</v>
      </c>
    </row>
    <row r="51" spans="1:11" ht="14.4">
      <c r="A51" s="1091" t="s">
        <v>862</v>
      </c>
      <c r="B51" s="1089" t="s">
        <v>296</v>
      </c>
      <c r="C51" s="1084">
        <v>1091116.8799999999</v>
      </c>
      <c r="D51" s="1084">
        <v>975262.70799999998</v>
      </c>
      <c r="E51" s="1085">
        <v>913616.35599999991</v>
      </c>
      <c r="F51" s="1085">
        <v>923367.56500000006</v>
      </c>
      <c r="G51" s="1085">
        <v>982816.30700000015</v>
      </c>
      <c r="H51" s="1085">
        <v>905275.674</v>
      </c>
      <c r="I51" s="1085">
        <v>832736.26899999997</v>
      </c>
      <c r="J51" s="1085"/>
      <c r="K51" s="1090" t="s">
        <v>812</v>
      </c>
    </row>
    <row r="52" spans="1:11" ht="14.4">
      <c r="A52" s="1091" t="s">
        <v>863</v>
      </c>
      <c r="B52" s="1089" t="s">
        <v>297</v>
      </c>
      <c r="C52" s="1084">
        <v>292519.82699999999</v>
      </c>
      <c r="D52" s="1084">
        <v>344726.53900000005</v>
      </c>
      <c r="E52" s="1085">
        <v>383567.37599999999</v>
      </c>
      <c r="F52" s="1085">
        <v>415924.36300000001</v>
      </c>
      <c r="G52" s="1085">
        <v>448789.89799999999</v>
      </c>
      <c r="H52" s="1085">
        <v>508256.56299999991</v>
      </c>
      <c r="I52" s="1085">
        <v>567509.36600000004</v>
      </c>
      <c r="J52" s="1085"/>
      <c r="K52" s="1090" t="s">
        <v>814</v>
      </c>
    </row>
    <row r="53" spans="1:11" ht="14.4">
      <c r="A53" s="1091" t="s">
        <v>864</v>
      </c>
      <c r="B53" s="1089" t="s">
        <v>298</v>
      </c>
      <c r="C53" s="1084">
        <v>32148.262000000002</v>
      </c>
      <c r="D53" s="1084">
        <v>8942.9750000000004</v>
      </c>
      <c r="E53" s="1085">
        <v>868.32499999999982</v>
      </c>
      <c r="F53" s="1085">
        <v>495.92400000000004</v>
      </c>
      <c r="G53" s="1085">
        <v>7259.8740000000007</v>
      </c>
      <c r="H53" s="1085">
        <v>5947.9950000000008</v>
      </c>
      <c r="I53" s="1085">
        <v>1632.6000000000001</v>
      </c>
      <c r="J53" s="1085"/>
      <c r="K53" s="1090" t="s">
        <v>816</v>
      </c>
    </row>
    <row r="54" spans="1:11" ht="14.4">
      <c r="A54" s="1091" t="s">
        <v>865</v>
      </c>
      <c r="B54" s="1089" t="s">
        <v>299</v>
      </c>
      <c r="C54" s="1084">
        <v>49037.831000000006</v>
      </c>
      <c r="D54" s="1084">
        <v>46817.767</v>
      </c>
      <c r="E54" s="1085">
        <v>36890.153999999995</v>
      </c>
      <c r="F54" s="1085">
        <v>50052.235999999997</v>
      </c>
      <c r="G54" s="1085">
        <v>61226.501999999993</v>
      </c>
      <c r="H54" s="1085">
        <v>54538.770000000004</v>
      </c>
      <c r="I54" s="1085">
        <v>69545.21100000001</v>
      </c>
      <c r="J54" s="1085"/>
      <c r="K54" s="1090" t="s">
        <v>820</v>
      </c>
    </row>
    <row r="55" spans="1:11" ht="14.4">
      <c r="A55" s="1091" t="s">
        <v>866</v>
      </c>
      <c r="B55" s="1089" t="s">
        <v>300</v>
      </c>
      <c r="C55" s="1084">
        <v>68923.391000000003</v>
      </c>
      <c r="D55" s="1084">
        <v>68184.168000000005</v>
      </c>
      <c r="E55" s="1085">
        <v>57106.263000000006</v>
      </c>
      <c r="F55" s="1085">
        <v>58898.103000000003</v>
      </c>
      <c r="G55" s="1085">
        <v>61202.15400000001</v>
      </c>
      <c r="H55" s="1085">
        <v>59106.46699999999</v>
      </c>
      <c r="I55" s="1085">
        <v>58414.358</v>
      </c>
      <c r="J55" s="1085"/>
      <c r="K55" s="1090" t="s">
        <v>820</v>
      </c>
    </row>
    <row r="56" spans="1:11" ht="14.4">
      <c r="A56" s="1091" t="s">
        <v>867</v>
      </c>
      <c r="B56" s="1089" t="s">
        <v>301</v>
      </c>
      <c r="C56" s="1084">
        <v>169078.16100000002</v>
      </c>
      <c r="D56" s="1084">
        <v>202317.15900000001</v>
      </c>
      <c r="E56" s="1085">
        <v>221044.70300000001</v>
      </c>
      <c r="F56" s="1085">
        <v>163114.92300000001</v>
      </c>
      <c r="G56" s="1085">
        <v>225272.83499999999</v>
      </c>
      <c r="H56" s="1085">
        <v>204167.81299999997</v>
      </c>
      <c r="I56" s="1085">
        <v>245986.163</v>
      </c>
      <c r="J56" s="1085"/>
      <c r="K56" s="1090" t="s">
        <v>818</v>
      </c>
    </row>
    <row r="57" spans="1:11" ht="14.4">
      <c r="A57" s="1091" t="s">
        <v>868</v>
      </c>
      <c r="B57" s="1089" t="s">
        <v>302</v>
      </c>
      <c r="C57" s="1084">
        <v>354740.88799999998</v>
      </c>
      <c r="D57" s="1084">
        <v>315612.435</v>
      </c>
      <c r="E57" s="1085">
        <v>196016.96799999999</v>
      </c>
      <c r="F57" s="1085">
        <v>160976.96399999998</v>
      </c>
      <c r="G57" s="1085">
        <v>160852.12</v>
      </c>
      <c r="H57" s="1085">
        <v>151008.90700000001</v>
      </c>
      <c r="I57" s="1085">
        <v>169351.13400000002</v>
      </c>
      <c r="J57" s="1085"/>
      <c r="K57" s="1090" t="s">
        <v>818</v>
      </c>
    </row>
    <row r="58" spans="1:11" ht="14.4">
      <c r="A58" s="1091" t="s">
        <v>869</v>
      </c>
      <c r="B58" s="1089" t="s">
        <v>303</v>
      </c>
      <c r="C58" s="1084">
        <v>2352656.6609999998</v>
      </c>
      <c r="D58" s="1084">
        <v>2724405.8599999994</v>
      </c>
      <c r="E58" s="1085">
        <v>2077529.3490000002</v>
      </c>
      <c r="F58" s="1085">
        <v>2685656.4999999995</v>
      </c>
      <c r="G58" s="1085">
        <v>5364277.618999999</v>
      </c>
      <c r="H58" s="1085">
        <v>5735631.7729999991</v>
      </c>
      <c r="I58" s="1085">
        <v>5351062.2460000003</v>
      </c>
      <c r="J58" s="1085"/>
      <c r="K58" s="1090" t="s">
        <v>824</v>
      </c>
    </row>
    <row r="59" spans="1:11" ht="14.4">
      <c r="A59" s="1091" t="s">
        <v>870</v>
      </c>
      <c r="B59" s="1089" t="s">
        <v>304</v>
      </c>
      <c r="C59" s="1084">
        <v>423397.39399999997</v>
      </c>
      <c r="D59" s="1084">
        <v>465376.92699999997</v>
      </c>
      <c r="E59" s="1085">
        <v>402713.89299999998</v>
      </c>
      <c r="F59" s="1085">
        <v>367581.75400000007</v>
      </c>
      <c r="G59" s="1085">
        <v>461934.24199999997</v>
      </c>
      <c r="H59" s="1085">
        <v>642184.81900000002</v>
      </c>
      <c r="I59" s="1085">
        <v>730348.94400000002</v>
      </c>
      <c r="J59" s="1085"/>
      <c r="K59" s="1090" t="s">
        <v>818</v>
      </c>
    </row>
    <row r="60" spans="1:11" ht="14.4">
      <c r="A60" s="1091" t="s">
        <v>871</v>
      </c>
      <c r="B60" s="1089" t="s">
        <v>305</v>
      </c>
      <c r="C60" s="1084">
        <v>9785.2639999999992</v>
      </c>
      <c r="D60" s="1084">
        <v>1367.963</v>
      </c>
      <c r="E60" s="1085">
        <v>13052.668</v>
      </c>
      <c r="F60" s="1085">
        <v>133296.39799999999</v>
      </c>
      <c r="G60" s="1085">
        <v>27990.362000000005</v>
      </c>
      <c r="H60" s="1085">
        <v>19761.75</v>
      </c>
      <c r="I60" s="1085">
        <v>39485.152000000002</v>
      </c>
      <c r="J60" s="1085"/>
      <c r="K60" s="1090" t="s">
        <v>812</v>
      </c>
    </row>
    <row r="61" spans="1:11" ht="14.4">
      <c r="A61" s="1091" t="s">
        <v>872</v>
      </c>
      <c r="B61" s="1089" t="s">
        <v>306</v>
      </c>
      <c r="C61" s="1084">
        <v>31313.777000000006</v>
      </c>
      <c r="D61" s="1084">
        <v>25828.799999999996</v>
      </c>
      <c r="E61" s="1085">
        <v>19529.549000000003</v>
      </c>
      <c r="F61" s="1085">
        <v>21295.903999999999</v>
      </c>
      <c r="G61" s="1085">
        <v>19585.571</v>
      </c>
      <c r="H61" s="1085">
        <v>28623.545999999998</v>
      </c>
      <c r="I61" s="1085">
        <v>30225.407999999999</v>
      </c>
      <c r="J61" s="1085"/>
      <c r="K61" s="1090" t="s">
        <v>818</v>
      </c>
    </row>
    <row r="62" spans="1:11" ht="14.4">
      <c r="A62" s="1091" t="s">
        <v>873</v>
      </c>
      <c r="B62" s="1089" t="s">
        <v>307</v>
      </c>
      <c r="C62" s="1084">
        <v>78550.04800000001</v>
      </c>
      <c r="D62" s="1084">
        <v>91375.453000000009</v>
      </c>
      <c r="E62" s="1085">
        <v>77885.680999999997</v>
      </c>
      <c r="F62" s="1085">
        <v>80165.758000000002</v>
      </c>
      <c r="G62" s="1085">
        <v>93108.93</v>
      </c>
      <c r="H62" s="1085">
        <v>96098.228000000003</v>
      </c>
      <c r="I62" s="1085">
        <v>92751.85</v>
      </c>
      <c r="J62" s="1085"/>
      <c r="K62" s="1090" t="s">
        <v>820</v>
      </c>
    </row>
    <row r="63" spans="1:11" ht="14.4">
      <c r="A63" s="1091" t="s">
        <v>874</v>
      </c>
      <c r="B63" s="1089" t="s">
        <v>308</v>
      </c>
      <c r="C63" s="1084">
        <v>1819295.9810000001</v>
      </c>
      <c r="D63" s="1084">
        <v>1760275.7189999996</v>
      </c>
      <c r="E63" s="1085">
        <v>1541084.436</v>
      </c>
      <c r="F63" s="1085">
        <v>1495402.2680000002</v>
      </c>
      <c r="G63" s="1085">
        <v>1616205.56</v>
      </c>
      <c r="H63" s="1085">
        <v>1913609.1819999998</v>
      </c>
      <c r="I63" s="1085">
        <v>1948238.7459999998</v>
      </c>
      <c r="J63" s="1085"/>
      <c r="K63" s="1090" t="s">
        <v>824</v>
      </c>
    </row>
    <row r="64" spans="1:11" ht="14.4">
      <c r="A64" s="1091" t="s">
        <v>875</v>
      </c>
      <c r="B64" s="1089" t="s">
        <v>309</v>
      </c>
      <c r="C64" s="1084">
        <v>27758.134999999998</v>
      </c>
      <c r="D64" s="1084">
        <v>27641.258999999998</v>
      </c>
      <c r="E64" s="1085">
        <v>23079.652000000002</v>
      </c>
      <c r="F64" s="1085">
        <v>17455.585999999999</v>
      </c>
      <c r="G64" s="1085">
        <v>18033.701000000001</v>
      </c>
      <c r="H64" s="1085">
        <v>19317.858</v>
      </c>
      <c r="I64" s="1085">
        <v>18816.527999999998</v>
      </c>
      <c r="J64" s="1085"/>
      <c r="K64" s="1090" t="s">
        <v>818</v>
      </c>
    </row>
    <row r="65" spans="1:11" ht="14.4">
      <c r="A65" s="1091" t="s">
        <v>876</v>
      </c>
      <c r="B65" s="1089" t="s">
        <v>310</v>
      </c>
      <c r="C65" s="1084">
        <v>1183247.321</v>
      </c>
      <c r="D65" s="1084">
        <v>1324442.82</v>
      </c>
      <c r="E65" s="1085">
        <v>1552529.6919999998</v>
      </c>
      <c r="F65" s="1085">
        <v>1342441.933</v>
      </c>
      <c r="G65" s="1085">
        <v>1200922.733</v>
      </c>
      <c r="H65" s="1085">
        <v>1064045.4889999998</v>
      </c>
      <c r="I65" s="1085">
        <v>1164033.192</v>
      </c>
      <c r="J65" s="1085"/>
      <c r="K65" s="1090" t="s">
        <v>818</v>
      </c>
    </row>
    <row r="66" spans="1:11" ht="14.4">
      <c r="A66" s="1091" t="s">
        <v>877</v>
      </c>
      <c r="B66" s="1089" t="s">
        <v>311</v>
      </c>
      <c r="C66" s="1084">
        <v>42.552999999999997</v>
      </c>
      <c r="D66" s="1084">
        <v>327.96599999999995</v>
      </c>
      <c r="E66" s="1085">
        <v>237.11500000000001</v>
      </c>
      <c r="F66" s="1085">
        <v>130.89100000000002</v>
      </c>
      <c r="G66" s="1085">
        <v>520.21300000000008</v>
      </c>
      <c r="H66" s="1085">
        <v>646.29</v>
      </c>
      <c r="I66" s="1085">
        <v>228.58599999999998</v>
      </c>
      <c r="J66" s="1085"/>
      <c r="K66" s="1090" t="s">
        <v>816</v>
      </c>
    </row>
    <row r="67" spans="1:11" ht="14.4">
      <c r="A67" s="1091">
        <v>63</v>
      </c>
      <c r="B67" s="1089" t="s">
        <v>878</v>
      </c>
      <c r="C67" s="1084">
        <v>224891.31200000003</v>
      </c>
      <c r="D67" s="1084">
        <v>267067.196</v>
      </c>
      <c r="E67" s="1085">
        <v>274787.076</v>
      </c>
      <c r="F67" s="1085">
        <v>191624.54</v>
      </c>
      <c r="G67" s="1085">
        <v>143508.92800000001</v>
      </c>
      <c r="H67" s="1085">
        <v>150114.69099999999</v>
      </c>
      <c r="I67" s="1085">
        <v>153873.459</v>
      </c>
      <c r="J67" s="1085"/>
      <c r="K67" s="1090" t="s">
        <v>812</v>
      </c>
    </row>
    <row r="68" spans="1:11" ht="14.4">
      <c r="A68" s="1091" t="s">
        <v>879</v>
      </c>
      <c r="B68" s="1089" t="s">
        <v>312</v>
      </c>
      <c r="C68" s="1084">
        <v>260347.44699999999</v>
      </c>
      <c r="D68" s="1084">
        <v>269266.74200000003</v>
      </c>
      <c r="E68" s="1085">
        <v>224143.68200000003</v>
      </c>
      <c r="F68" s="1085">
        <v>249915.42300000001</v>
      </c>
      <c r="G68" s="1085">
        <v>249736.864</v>
      </c>
      <c r="H68" s="1085">
        <v>244766.489</v>
      </c>
      <c r="I68" s="1085">
        <v>253834.21499999997</v>
      </c>
      <c r="J68" s="1085"/>
      <c r="K68" s="1090" t="s">
        <v>814</v>
      </c>
    </row>
    <row r="69" spans="1:11" ht="14.4">
      <c r="A69" s="1091" t="s">
        <v>880</v>
      </c>
      <c r="B69" s="1089" t="s">
        <v>313</v>
      </c>
      <c r="C69" s="1084">
        <v>27561.16</v>
      </c>
      <c r="D69" s="1084">
        <v>28784.313999999998</v>
      </c>
      <c r="E69" s="1085">
        <v>20434.829000000002</v>
      </c>
      <c r="F69" s="1085">
        <v>38789.594000000005</v>
      </c>
      <c r="G69" s="1085">
        <v>44740.171999999999</v>
      </c>
      <c r="H69" s="1085">
        <v>38796.927000000003</v>
      </c>
      <c r="I69" s="1085">
        <v>49591.312000000005</v>
      </c>
      <c r="J69" s="1085"/>
      <c r="K69" s="1090" t="s">
        <v>816</v>
      </c>
    </row>
    <row r="70" spans="1:11" ht="14.4">
      <c r="A70" s="1091" t="s">
        <v>881</v>
      </c>
      <c r="B70" s="1089" t="s">
        <v>314</v>
      </c>
      <c r="C70" s="1084">
        <v>21495.189000000002</v>
      </c>
      <c r="D70" s="1084">
        <v>16920.561999999998</v>
      </c>
      <c r="E70" s="1085">
        <v>11090.921000000002</v>
      </c>
      <c r="F70" s="1085">
        <v>10648.466999999999</v>
      </c>
      <c r="G70" s="1085">
        <v>11952.417000000001</v>
      </c>
      <c r="H70" s="1085">
        <v>9521.8349999999991</v>
      </c>
      <c r="I70" s="1085">
        <v>13499.186999999998</v>
      </c>
      <c r="J70" s="1085"/>
      <c r="K70" s="1090" t="s">
        <v>820</v>
      </c>
    </row>
    <row r="71" spans="1:11" ht="14.4">
      <c r="A71" s="1091" t="s">
        <v>882</v>
      </c>
      <c r="B71" s="1089" t="s">
        <v>315</v>
      </c>
      <c r="C71" s="1084">
        <v>297579.40299999993</v>
      </c>
      <c r="D71" s="1084">
        <v>401000.43599999999</v>
      </c>
      <c r="E71" s="1085">
        <v>189360.883</v>
      </c>
      <c r="F71" s="1085">
        <v>231718.74600000001</v>
      </c>
      <c r="G71" s="1085">
        <v>313873.614</v>
      </c>
      <c r="H71" s="1085">
        <v>471770.95099999994</v>
      </c>
      <c r="I71" s="1085">
        <v>404697.93900000007</v>
      </c>
      <c r="J71" s="1085"/>
      <c r="K71" s="1090" t="s">
        <v>818</v>
      </c>
    </row>
    <row r="72" spans="1:11" ht="14.4">
      <c r="A72" s="1092" t="s">
        <v>883</v>
      </c>
      <c r="B72" s="1089" t="s">
        <v>316</v>
      </c>
      <c r="C72" s="1084">
        <v>74124.125</v>
      </c>
      <c r="D72" s="1084">
        <v>85362.909</v>
      </c>
      <c r="E72" s="1085">
        <v>78672.47099999999</v>
      </c>
      <c r="F72" s="1085">
        <v>79948.701000000001</v>
      </c>
      <c r="G72" s="1085">
        <v>99343.922999999995</v>
      </c>
      <c r="H72" s="1085">
        <v>113748.197</v>
      </c>
      <c r="I72" s="1085">
        <v>119092.29</v>
      </c>
      <c r="J72" s="1085"/>
      <c r="K72" s="1090" t="s">
        <v>820</v>
      </c>
    </row>
    <row r="73" spans="1:11" ht="14.4">
      <c r="A73" s="1091" t="s">
        <v>884</v>
      </c>
      <c r="B73" s="1089" t="s">
        <v>317</v>
      </c>
      <c r="C73" s="1084">
        <v>316.41600000000005</v>
      </c>
      <c r="D73" s="1084">
        <v>1249.402</v>
      </c>
      <c r="E73" s="1085">
        <v>7361.2619999999997</v>
      </c>
      <c r="F73" s="1085">
        <v>6911.5990000000002</v>
      </c>
      <c r="G73" s="1085">
        <v>117.349</v>
      </c>
      <c r="H73" s="1085">
        <v>1226.5050000000001</v>
      </c>
      <c r="I73" s="1085">
        <v>485.29300000000001</v>
      </c>
      <c r="J73" s="1085"/>
      <c r="K73" s="1090" t="s">
        <v>818</v>
      </c>
    </row>
    <row r="74" spans="1:11" ht="14.4">
      <c r="A74" s="1091" t="s">
        <v>885</v>
      </c>
      <c r="B74" s="1089" t="s">
        <v>318</v>
      </c>
      <c r="C74" s="1084">
        <v>334817.28400000004</v>
      </c>
      <c r="D74" s="1084">
        <v>357482.114</v>
      </c>
      <c r="E74" s="1085">
        <v>299508.25700000004</v>
      </c>
      <c r="F74" s="1085">
        <v>305596.58299999998</v>
      </c>
      <c r="G74" s="1085">
        <v>318169.67399999994</v>
      </c>
      <c r="H74" s="1085">
        <v>301870.45199999999</v>
      </c>
      <c r="I74" s="1085">
        <v>266525.60200000001</v>
      </c>
      <c r="J74" s="1085"/>
      <c r="K74" s="1090" t="s">
        <v>820</v>
      </c>
    </row>
    <row r="75" spans="1:11" ht="14.4">
      <c r="A75" s="1091" t="s">
        <v>886</v>
      </c>
      <c r="B75" s="1089" t="s">
        <v>319</v>
      </c>
      <c r="C75" s="1084">
        <v>14955.534999999998</v>
      </c>
      <c r="D75" s="1084">
        <v>17309.515999999996</v>
      </c>
      <c r="E75" s="1085">
        <v>16624.561000000002</v>
      </c>
      <c r="F75" s="1085">
        <v>19912.768</v>
      </c>
      <c r="G75" s="1085">
        <v>10471.987000000001</v>
      </c>
      <c r="H75" s="1085">
        <v>11123.51</v>
      </c>
      <c r="I75" s="1085">
        <v>12730.884999999998</v>
      </c>
      <c r="J75" s="1085"/>
      <c r="K75" s="1090" t="s">
        <v>820</v>
      </c>
    </row>
    <row r="76" spans="1:11" ht="14.4">
      <c r="A76" s="1091" t="s">
        <v>887</v>
      </c>
      <c r="B76" s="1089" t="s">
        <v>320</v>
      </c>
      <c r="C76" s="1084">
        <v>44646.250999999997</v>
      </c>
      <c r="D76" s="1084">
        <v>46655.439999999995</v>
      </c>
      <c r="E76" s="1085">
        <v>32114.421999999995</v>
      </c>
      <c r="F76" s="1085">
        <v>26923.807999999997</v>
      </c>
      <c r="G76" s="1085">
        <v>47866.687999999995</v>
      </c>
      <c r="H76" s="1085">
        <v>44443.134999999995</v>
      </c>
      <c r="I76" s="1085">
        <v>35728.152000000002</v>
      </c>
      <c r="J76" s="1085"/>
      <c r="K76" s="1090" t="s">
        <v>812</v>
      </c>
    </row>
    <row r="77" spans="1:11" ht="14.4">
      <c r="A77" s="1091" t="s">
        <v>888</v>
      </c>
      <c r="B77" s="1089" t="s">
        <v>321</v>
      </c>
      <c r="C77" s="1084">
        <v>1140825.0759999999</v>
      </c>
      <c r="D77" s="1084">
        <v>770362.02300000004</v>
      </c>
      <c r="E77" s="1085">
        <v>578779.43200000015</v>
      </c>
      <c r="F77" s="1085">
        <v>475613.78899999999</v>
      </c>
      <c r="G77" s="1085">
        <v>567564.53399999999</v>
      </c>
      <c r="H77" s="1085">
        <v>429143.22700000001</v>
      </c>
      <c r="I77" s="1085">
        <v>464039.21</v>
      </c>
      <c r="J77" s="1085"/>
      <c r="K77" s="1090" t="s">
        <v>812</v>
      </c>
    </row>
    <row r="78" spans="1:11" ht="14.4">
      <c r="A78" s="1091" t="s">
        <v>889</v>
      </c>
      <c r="B78" s="1089" t="s">
        <v>322</v>
      </c>
      <c r="C78" s="1084">
        <v>20299.298000000006</v>
      </c>
      <c r="D78" s="1084">
        <v>11176.056</v>
      </c>
      <c r="E78" s="1085">
        <v>12473.387999999999</v>
      </c>
      <c r="F78" s="1085">
        <v>13805.911000000002</v>
      </c>
      <c r="G78" s="1085">
        <v>19646.395</v>
      </c>
      <c r="H78" s="1085">
        <v>33584.574000000001</v>
      </c>
      <c r="I78" s="1085">
        <v>29024.734999999993</v>
      </c>
      <c r="J78" s="1085"/>
      <c r="K78" s="1090" t="s">
        <v>818</v>
      </c>
    </row>
    <row r="79" spans="1:11" ht="14.4">
      <c r="A79" s="1092" t="s">
        <v>890</v>
      </c>
      <c r="B79" s="1089" t="s">
        <v>323</v>
      </c>
      <c r="C79" s="1084">
        <v>510.30800000000005</v>
      </c>
      <c r="D79" s="1084">
        <v>1207.644</v>
      </c>
      <c r="E79" s="1085">
        <v>1054.251</v>
      </c>
      <c r="F79" s="1085">
        <v>1834.9830000000004</v>
      </c>
      <c r="G79" s="1085">
        <v>2055.4030000000002</v>
      </c>
      <c r="H79" s="1085">
        <v>1315.473</v>
      </c>
      <c r="I79" s="1085">
        <v>1892.626</v>
      </c>
      <c r="J79" s="1085"/>
      <c r="K79" s="1090" t="s">
        <v>816</v>
      </c>
    </row>
    <row r="80" spans="1:11" ht="14.4">
      <c r="A80" s="1091" t="s">
        <v>891</v>
      </c>
      <c r="B80" s="1089" t="s">
        <v>324</v>
      </c>
      <c r="C80" s="1084">
        <v>140706.86899999998</v>
      </c>
      <c r="D80" s="1084">
        <v>123496.815</v>
      </c>
      <c r="E80" s="1085">
        <v>132433.255</v>
      </c>
      <c r="F80" s="1085">
        <v>97566.358999999997</v>
      </c>
      <c r="G80" s="1085">
        <v>106302.29799999998</v>
      </c>
      <c r="H80" s="1085">
        <v>91359.521999999997</v>
      </c>
      <c r="I80" s="1085">
        <v>76377.361999999994</v>
      </c>
      <c r="J80" s="1085"/>
      <c r="K80" s="1090" t="s">
        <v>816</v>
      </c>
    </row>
    <row r="81" spans="1:111" ht="14.4">
      <c r="A81" s="1091" t="s">
        <v>892</v>
      </c>
      <c r="B81" s="1089" t="s">
        <v>325</v>
      </c>
      <c r="C81" s="1084">
        <v>305966.55099999998</v>
      </c>
      <c r="D81" s="1084">
        <v>265139.37899999996</v>
      </c>
      <c r="E81" s="1085">
        <v>256569.356</v>
      </c>
      <c r="F81" s="1085">
        <v>358029.87400000001</v>
      </c>
      <c r="G81" s="1085">
        <v>380152.23599999998</v>
      </c>
      <c r="H81" s="1085">
        <v>310863.848</v>
      </c>
      <c r="I81" s="1085">
        <v>438856.83899999998</v>
      </c>
      <c r="J81" s="1085"/>
      <c r="K81" s="1090" t="s">
        <v>824</v>
      </c>
    </row>
    <row r="82" spans="1:111" ht="14.4">
      <c r="A82" s="1091" t="s">
        <v>893</v>
      </c>
      <c r="B82" s="1089" t="s">
        <v>326</v>
      </c>
      <c r="C82" s="1084">
        <v>257739.02400000003</v>
      </c>
      <c r="D82" s="1084">
        <v>296190.89</v>
      </c>
      <c r="E82" s="1085">
        <v>214224.22900000005</v>
      </c>
      <c r="F82" s="1085">
        <v>244913.38500000001</v>
      </c>
      <c r="G82" s="1085">
        <v>325785.63900000002</v>
      </c>
      <c r="H82" s="1085">
        <v>367166.31499999994</v>
      </c>
      <c r="I82" s="1085">
        <v>382770.90399999998</v>
      </c>
      <c r="J82" s="1085"/>
      <c r="K82" s="1090" t="s">
        <v>818</v>
      </c>
    </row>
    <row r="83" spans="1:111" ht="14.4">
      <c r="A83" s="1091" t="s">
        <v>894</v>
      </c>
      <c r="B83" s="1089" t="s">
        <v>327</v>
      </c>
      <c r="C83" s="1084">
        <v>26182.615999999998</v>
      </c>
      <c r="D83" s="1084">
        <v>46023.371999999996</v>
      </c>
      <c r="E83" s="1085">
        <v>83166.691000000006</v>
      </c>
      <c r="F83" s="1085">
        <v>107300.36899999999</v>
      </c>
      <c r="G83" s="1085">
        <v>86939.655000000013</v>
      </c>
      <c r="H83" s="1085">
        <v>94542.527000000002</v>
      </c>
      <c r="I83" s="1085">
        <v>71293.077000000005</v>
      </c>
      <c r="J83" s="1085"/>
      <c r="K83" s="1090" t="s">
        <v>812</v>
      </c>
    </row>
    <row r="84" spans="1:111" ht="14.4">
      <c r="A84" s="1091" t="s">
        <v>895</v>
      </c>
      <c r="B84" s="1089" t="s">
        <v>328</v>
      </c>
      <c r="C84" s="1084">
        <v>133794.41399999999</v>
      </c>
      <c r="D84" s="1084">
        <v>93680.058999999979</v>
      </c>
      <c r="E84" s="1085">
        <v>136782.80700000003</v>
      </c>
      <c r="F84" s="1085">
        <v>142724.291</v>
      </c>
      <c r="G84" s="1085">
        <v>163040.495</v>
      </c>
      <c r="H84" s="1085">
        <v>273180.40700000001</v>
      </c>
      <c r="I84" s="1085">
        <v>306476.01100000006</v>
      </c>
      <c r="J84" s="1085"/>
      <c r="K84" s="1090" t="s">
        <v>810</v>
      </c>
    </row>
    <row r="85" spans="1:111" ht="14.4">
      <c r="A85" s="1091" t="s">
        <v>896</v>
      </c>
      <c r="B85" s="1089" t="s">
        <v>329</v>
      </c>
      <c r="C85" s="1084">
        <v>95492.57699999999</v>
      </c>
      <c r="D85" s="1084">
        <v>94395.695999999996</v>
      </c>
      <c r="E85" s="1085">
        <v>88782.560999999987</v>
      </c>
      <c r="F85" s="1085">
        <v>97474.09199999999</v>
      </c>
      <c r="G85" s="1085">
        <v>107650.266</v>
      </c>
      <c r="H85" s="1085">
        <v>109024.792</v>
      </c>
      <c r="I85" s="1085">
        <v>184609.72399999999</v>
      </c>
      <c r="J85" s="1085"/>
      <c r="K85" s="1090" t="s">
        <v>818</v>
      </c>
    </row>
    <row r="86" spans="1:111" s="229" customFormat="1" ht="14.4">
      <c r="A86" s="1091"/>
      <c r="B86" s="1089" t="s">
        <v>897</v>
      </c>
      <c r="C86" s="1079">
        <v>259758.462</v>
      </c>
      <c r="D86" s="1079">
        <v>21566.46</v>
      </c>
      <c r="E86" s="1079">
        <v>8047.6780000000008</v>
      </c>
      <c r="F86" s="1079">
        <v>12040.409</v>
      </c>
      <c r="G86" s="1079">
        <v>2233.2429999999999</v>
      </c>
      <c r="H86" s="1079">
        <v>40501.731999999996</v>
      </c>
      <c r="I86" s="1079">
        <v>21.163</v>
      </c>
      <c r="J86" s="1085"/>
      <c r="K86" s="1093"/>
      <c r="L86" s="228"/>
      <c r="M86" s="228"/>
      <c r="N86" s="228"/>
      <c r="O86" s="228"/>
      <c r="P86" s="228"/>
      <c r="Q86" s="228"/>
      <c r="R86" s="228"/>
      <c r="S86" s="228"/>
      <c r="T86" s="228"/>
    </row>
    <row r="87" spans="1:111" s="229" customFormat="1" ht="15.6">
      <c r="A87" s="1197"/>
      <c r="B87" s="1198" t="s">
        <v>898</v>
      </c>
      <c r="C87" s="1199">
        <f t="shared" ref="C87:I87" si="0">SUM(C5:C86)</f>
        <v>161480914.70200008</v>
      </c>
      <c r="D87" s="1199">
        <f t="shared" si="0"/>
        <v>166504861.79500008</v>
      </c>
      <c r="E87" s="1199">
        <f t="shared" si="0"/>
        <v>150982113.766</v>
      </c>
      <c r="F87" s="1199">
        <f t="shared" si="0"/>
        <v>149246999.26300007</v>
      </c>
      <c r="G87" s="1199">
        <f t="shared" si="0"/>
        <v>164494619.31600001</v>
      </c>
      <c r="H87" s="1199">
        <f t="shared" si="0"/>
        <v>177168756.28800002</v>
      </c>
      <c r="I87" s="1199">
        <f t="shared" si="0"/>
        <v>180832721.70199996</v>
      </c>
      <c r="J87" s="1200"/>
      <c r="K87" s="1201"/>
      <c r="L87" s="228"/>
      <c r="M87" s="228"/>
      <c r="N87" s="228"/>
      <c r="O87" s="228"/>
      <c r="P87" s="228"/>
      <c r="Q87" s="228"/>
      <c r="R87" s="228"/>
      <c r="S87" s="228"/>
      <c r="T87" s="228"/>
    </row>
    <row r="88" spans="1:111" ht="14.4">
      <c r="A88" s="1081" t="s">
        <v>899</v>
      </c>
      <c r="B88" s="221"/>
      <c r="C88" s="225"/>
      <c r="D88" s="227"/>
      <c r="E88" s="227"/>
      <c r="F88" s="227"/>
    </row>
    <row r="89" spans="1:111" ht="14.4">
      <c r="B89" s="221"/>
      <c r="C89" s="225"/>
      <c r="D89" s="227"/>
      <c r="E89" s="227"/>
      <c r="F89" s="227"/>
    </row>
    <row r="90" spans="1:111" ht="14.4">
      <c r="B90" s="221"/>
      <c r="C90" s="225"/>
      <c r="D90" s="227"/>
      <c r="E90" s="227"/>
      <c r="F90" s="227"/>
    </row>
    <row r="91" spans="1:111" ht="14.4">
      <c r="B91" s="221"/>
      <c r="C91" s="225"/>
      <c r="D91" s="227"/>
      <c r="E91" s="227"/>
      <c r="F91" s="227"/>
    </row>
    <row r="92" spans="1:111" ht="14.4">
      <c r="B92" s="221"/>
      <c r="C92" s="225"/>
      <c r="D92" s="227"/>
      <c r="E92" s="227"/>
      <c r="F92" s="227"/>
    </row>
    <row r="93" spans="1:111" ht="14.4">
      <c r="B93" s="221"/>
      <c r="C93" s="225"/>
      <c r="D93" s="226"/>
      <c r="E93" s="226"/>
      <c r="F93" s="226"/>
    </row>
    <row r="94" spans="1:111" ht="14.4">
      <c r="B94" s="221"/>
      <c r="C94" s="225"/>
      <c r="D94" s="226"/>
      <c r="E94" s="226"/>
      <c r="F94" s="226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  <c r="AM94" s="220"/>
      <c r="AN94" s="220"/>
      <c r="AO94" s="220"/>
      <c r="AP94" s="220"/>
      <c r="AQ94" s="220"/>
      <c r="AR94" s="220"/>
      <c r="AS94" s="220"/>
      <c r="AT94" s="220"/>
      <c r="AU94" s="220"/>
      <c r="AV94" s="220"/>
      <c r="AW94" s="220"/>
      <c r="AX94" s="220"/>
      <c r="AY94" s="220"/>
      <c r="AZ94" s="220"/>
      <c r="BA94" s="220"/>
      <c r="BB94" s="220"/>
      <c r="BC94" s="220"/>
      <c r="BD94" s="220"/>
      <c r="BE94" s="220"/>
      <c r="BF94" s="220"/>
      <c r="BG94" s="220"/>
      <c r="BH94" s="220"/>
      <c r="BI94" s="220"/>
      <c r="BJ94" s="220"/>
      <c r="BK94" s="220"/>
      <c r="BL94" s="220"/>
      <c r="BM94" s="220"/>
      <c r="BN94" s="220"/>
      <c r="BO94" s="220"/>
      <c r="BP94" s="220"/>
      <c r="BQ94" s="220"/>
      <c r="BR94" s="220"/>
      <c r="BS94" s="220"/>
      <c r="BT94" s="220"/>
      <c r="BU94" s="220"/>
      <c r="BV94" s="220"/>
      <c r="BW94" s="220"/>
      <c r="BX94" s="220"/>
      <c r="BY94" s="220"/>
      <c r="BZ94" s="220"/>
      <c r="CA94" s="220"/>
      <c r="CB94" s="220"/>
      <c r="CC94" s="220"/>
      <c r="CD94" s="220"/>
      <c r="CE94" s="220"/>
      <c r="CF94" s="220"/>
      <c r="CG94" s="220"/>
      <c r="CH94" s="220"/>
      <c r="CI94" s="220"/>
      <c r="CJ94" s="220"/>
      <c r="CK94" s="220"/>
      <c r="CL94" s="220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  <c r="CZ94" s="220"/>
      <c r="DA94" s="220"/>
      <c r="DB94" s="220"/>
      <c r="DC94" s="220"/>
      <c r="DD94" s="220"/>
      <c r="DE94" s="220"/>
      <c r="DF94" s="220"/>
      <c r="DG94" s="220"/>
    </row>
    <row r="95" spans="1:111" ht="15.6">
      <c r="B95" s="437"/>
      <c r="C95" s="1001"/>
      <c r="D95" s="1001"/>
      <c r="E95" s="1001"/>
      <c r="F95" s="1001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  <c r="AM95" s="220"/>
      <c r="AN95" s="220"/>
      <c r="AO95" s="220"/>
      <c r="AP95" s="220"/>
      <c r="AQ95" s="220"/>
      <c r="AR95" s="220"/>
      <c r="AS95" s="220"/>
      <c r="AT95" s="220"/>
      <c r="AU95" s="220"/>
      <c r="AV95" s="220"/>
      <c r="AW95" s="220"/>
      <c r="AX95" s="220"/>
      <c r="AY95" s="220"/>
      <c r="AZ95" s="220"/>
      <c r="BA95" s="220"/>
      <c r="BB95" s="220"/>
      <c r="BC95" s="220"/>
      <c r="BD95" s="220"/>
      <c r="BE95" s="220"/>
      <c r="BF95" s="220"/>
      <c r="BG95" s="220"/>
      <c r="BH95" s="220"/>
      <c r="BI95" s="220"/>
      <c r="BJ95" s="220"/>
      <c r="BK95" s="220"/>
      <c r="BL95" s="220"/>
      <c r="BM95" s="220"/>
      <c r="BN95" s="220"/>
      <c r="BO95" s="220"/>
      <c r="BP95" s="220"/>
      <c r="BQ95" s="220"/>
      <c r="BR95" s="220"/>
      <c r="BS95" s="220"/>
      <c r="BT95" s="220"/>
      <c r="BU95" s="220"/>
      <c r="BV95" s="220"/>
      <c r="BW95" s="220"/>
      <c r="BX95" s="220"/>
      <c r="BY95" s="220"/>
      <c r="BZ95" s="220"/>
      <c r="CA95" s="220"/>
      <c r="CB95" s="220"/>
      <c r="CC95" s="220"/>
      <c r="CD95" s="220"/>
      <c r="CE95" s="220"/>
      <c r="CF95" s="220"/>
      <c r="CG95" s="220"/>
      <c r="CH95" s="220"/>
      <c r="CI95" s="220"/>
      <c r="CJ95" s="220"/>
      <c r="CK95" s="220"/>
      <c r="CL95" s="220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  <c r="CZ95" s="220"/>
      <c r="DA95" s="220"/>
      <c r="DB95" s="220"/>
      <c r="DC95" s="220"/>
      <c r="DD95" s="220"/>
      <c r="DE95" s="220"/>
      <c r="DF95" s="220"/>
      <c r="DG95" s="220"/>
    </row>
    <row r="96" spans="1:111" s="223" customFormat="1" ht="15.6">
      <c r="A96" s="220"/>
      <c r="B96" s="437"/>
      <c r="C96" s="438"/>
      <c r="D96" s="438"/>
      <c r="E96" s="438"/>
      <c r="F96" s="438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  <c r="AJ96" s="220"/>
      <c r="AK96" s="220"/>
      <c r="AL96" s="220"/>
      <c r="AM96" s="220"/>
      <c r="AN96" s="220"/>
      <c r="AO96" s="220"/>
      <c r="AP96" s="220"/>
      <c r="AQ96" s="220"/>
      <c r="AR96" s="220"/>
      <c r="AS96" s="220"/>
      <c r="AT96" s="220"/>
      <c r="AU96" s="220"/>
      <c r="AV96" s="220"/>
      <c r="AW96" s="220"/>
      <c r="AX96" s="220"/>
      <c r="AY96" s="220"/>
      <c r="AZ96" s="220"/>
      <c r="BA96" s="220"/>
      <c r="BB96" s="220"/>
      <c r="BC96" s="220"/>
      <c r="BD96" s="220"/>
      <c r="BE96" s="220"/>
      <c r="BF96" s="220"/>
      <c r="BG96" s="220"/>
      <c r="BH96" s="220"/>
      <c r="BI96" s="220"/>
      <c r="BJ96" s="220"/>
      <c r="BK96" s="220"/>
      <c r="BL96" s="220"/>
      <c r="BM96" s="220"/>
      <c r="BN96" s="220"/>
      <c r="BO96" s="220"/>
      <c r="BP96" s="220"/>
      <c r="BQ96" s="220"/>
      <c r="BR96" s="220"/>
      <c r="BS96" s="220"/>
      <c r="BT96" s="220"/>
      <c r="BU96" s="220"/>
      <c r="BV96" s="220"/>
      <c r="BW96" s="220"/>
      <c r="BX96" s="220"/>
      <c r="BY96" s="220"/>
      <c r="BZ96" s="220"/>
      <c r="CA96" s="220"/>
      <c r="CB96" s="220"/>
      <c r="CC96" s="220"/>
      <c r="CD96" s="220"/>
      <c r="CE96" s="220"/>
      <c r="CF96" s="220"/>
      <c r="CG96" s="220"/>
      <c r="CH96" s="220"/>
      <c r="CI96" s="220"/>
      <c r="CJ96" s="220"/>
      <c r="CK96" s="220"/>
      <c r="CL96" s="220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  <c r="CZ96" s="220"/>
      <c r="DA96" s="220"/>
      <c r="DB96" s="220"/>
      <c r="DC96" s="220"/>
      <c r="DD96" s="220"/>
      <c r="DE96" s="220"/>
      <c r="DF96" s="220"/>
      <c r="DG96" s="220"/>
    </row>
    <row r="97" spans="2:3" ht="15.6">
      <c r="B97" s="1002"/>
      <c r="C97" s="436"/>
    </row>
    <row r="98" spans="2:3" ht="15.6">
      <c r="C98" s="436"/>
    </row>
    <row r="99" spans="2:3" ht="15.6">
      <c r="C99" s="436"/>
    </row>
    <row r="100" spans="2:3" ht="15.6">
      <c r="C100" s="1000"/>
    </row>
  </sheetData>
  <mergeCells count="3">
    <mergeCell ref="L3:P3"/>
    <mergeCell ref="J2:K2"/>
    <mergeCell ref="C3:I3"/>
  </mergeCells>
  <hyperlinks>
    <hyperlink ref="M1" location="'TABLOİÇİNDE-1'!A34" display="İÇİNDEKİLER / INDEX"/>
  </hyperlinks>
  <printOptions horizontalCentered="1" verticalCentered="1"/>
  <pageMargins left="0.78740157480314965" right="0.39370078740157483" top="0.78740157480314965" bottom="0.59055118110236227" header="0.78740157480314965" footer="0.59055118110236227"/>
  <pageSetup paperSize="9" scale="60" orientation="portrait" r:id="rId1"/>
  <headerFooter alignWithMargins="0">
    <oddFooter xml:space="preserve">&amp;C&amp;"Times New Roman,Kalın"&amp;14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zoomScale="85" workbookViewId="0">
      <selection activeCell="A3" sqref="A3:A4"/>
    </sheetView>
  </sheetViews>
  <sheetFormatPr defaultColWidth="10.6640625" defaultRowHeight="14.1" customHeight="1"/>
  <cols>
    <col min="1" max="1" width="34.109375" style="231" customWidth="1"/>
    <col min="2" max="8" width="8.88671875" style="231" customWidth="1"/>
    <col min="9" max="241" width="10.6640625" style="231"/>
    <col min="242" max="242" width="34.109375" style="231" customWidth="1"/>
    <col min="243" max="243" width="0" style="231" hidden="1" customWidth="1"/>
    <col min="244" max="247" width="10.6640625" style="231" customWidth="1"/>
    <col min="248" max="248" width="1.6640625" style="231" customWidth="1"/>
    <col min="249" max="250" width="0" style="231" hidden="1" customWidth="1"/>
    <col min="251" max="254" width="10.6640625" style="231" customWidth="1"/>
    <col min="255" max="255" width="1.5546875" style="231" customWidth="1"/>
    <col min="256" max="257" width="10.6640625" style="231" customWidth="1"/>
    <col min="258" max="497" width="10.6640625" style="231"/>
    <col min="498" max="498" width="34.109375" style="231" customWidth="1"/>
    <col min="499" max="499" width="0" style="231" hidden="1" customWidth="1"/>
    <col min="500" max="503" width="10.6640625" style="231" customWidth="1"/>
    <col min="504" max="504" width="1.6640625" style="231" customWidth="1"/>
    <col min="505" max="506" width="0" style="231" hidden="1" customWidth="1"/>
    <col min="507" max="510" width="10.6640625" style="231" customWidth="1"/>
    <col min="511" max="511" width="1.5546875" style="231" customWidth="1"/>
    <col min="512" max="513" width="10.6640625" style="231" customWidth="1"/>
    <col min="514" max="753" width="10.6640625" style="231"/>
    <col min="754" max="754" width="34.109375" style="231" customWidth="1"/>
    <col min="755" max="755" width="0" style="231" hidden="1" customWidth="1"/>
    <col min="756" max="759" width="10.6640625" style="231" customWidth="1"/>
    <col min="760" max="760" width="1.6640625" style="231" customWidth="1"/>
    <col min="761" max="762" width="0" style="231" hidden="1" customWidth="1"/>
    <col min="763" max="766" width="10.6640625" style="231" customWidth="1"/>
    <col min="767" max="767" width="1.5546875" style="231" customWidth="1"/>
    <col min="768" max="769" width="10.6640625" style="231" customWidth="1"/>
    <col min="770" max="1009" width="10.6640625" style="231"/>
    <col min="1010" max="1010" width="34.109375" style="231" customWidth="1"/>
    <col min="1011" max="1011" width="0" style="231" hidden="1" customWidth="1"/>
    <col min="1012" max="1015" width="10.6640625" style="231" customWidth="1"/>
    <col min="1016" max="1016" width="1.6640625" style="231" customWidth="1"/>
    <col min="1017" max="1018" width="0" style="231" hidden="1" customWidth="1"/>
    <col min="1019" max="1022" width="10.6640625" style="231" customWidth="1"/>
    <col min="1023" max="1023" width="1.5546875" style="231" customWidth="1"/>
    <col min="1024" max="1025" width="10.6640625" style="231" customWidth="1"/>
    <col min="1026" max="1265" width="10.6640625" style="231"/>
    <col min="1266" max="1266" width="34.109375" style="231" customWidth="1"/>
    <col min="1267" max="1267" width="0" style="231" hidden="1" customWidth="1"/>
    <col min="1268" max="1271" width="10.6640625" style="231" customWidth="1"/>
    <col min="1272" max="1272" width="1.6640625" style="231" customWidth="1"/>
    <col min="1273" max="1274" width="0" style="231" hidden="1" customWidth="1"/>
    <col min="1275" max="1278" width="10.6640625" style="231" customWidth="1"/>
    <col min="1279" max="1279" width="1.5546875" style="231" customWidth="1"/>
    <col min="1280" max="1281" width="10.6640625" style="231" customWidth="1"/>
    <col min="1282" max="1521" width="10.6640625" style="231"/>
    <col min="1522" max="1522" width="34.109375" style="231" customWidth="1"/>
    <col min="1523" max="1523" width="0" style="231" hidden="1" customWidth="1"/>
    <col min="1524" max="1527" width="10.6640625" style="231" customWidth="1"/>
    <col min="1528" max="1528" width="1.6640625" style="231" customWidth="1"/>
    <col min="1529" max="1530" width="0" style="231" hidden="1" customWidth="1"/>
    <col min="1531" max="1534" width="10.6640625" style="231" customWidth="1"/>
    <col min="1535" max="1535" width="1.5546875" style="231" customWidth="1"/>
    <col min="1536" max="1537" width="10.6640625" style="231" customWidth="1"/>
    <col min="1538" max="1777" width="10.6640625" style="231"/>
    <col min="1778" max="1778" width="34.109375" style="231" customWidth="1"/>
    <col min="1779" max="1779" width="0" style="231" hidden="1" customWidth="1"/>
    <col min="1780" max="1783" width="10.6640625" style="231" customWidth="1"/>
    <col min="1784" max="1784" width="1.6640625" style="231" customWidth="1"/>
    <col min="1785" max="1786" width="0" style="231" hidden="1" customWidth="1"/>
    <col min="1787" max="1790" width="10.6640625" style="231" customWidth="1"/>
    <col min="1791" max="1791" width="1.5546875" style="231" customWidth="1"/>
    <col min="1792" max="1793" width="10.6640625" style="231" customWidth="1"/>
    <col min="1794" max="2033" width="10.6640625" style="231"/>
    <col min="2034" max="2034" width="34.109375" style="231" customWidth="1"/>
    <col min="2035" max="2035" width="0" style="231" hidden="1" customWidth="1"/>
    <col min="2036" max="2039" width="10.6640625" style="231" customWidth="1"/>
    <col min="2040" max="2040" width="1.6640625" style="231" customWidth="1"/>
    <col min="2041" max="2042" width="0" style="231" hidden="1" customWidth="1"/>
    <col min="2043" max="2046" width="10.6640625" style="231" customWidth="1"/>
    <col min="2047" max="2047" width="1.5546875" style="231" customWidth="1"/>
    <col min="2048" max="2049" width="10.6640625" style="231" customWidth="1"/>
    <col min="2050" max="2289" width="10.6640625" style="231"/>
    <col min="2290" max="2290" width="34.109375" style="231" customWidth="1"/>
    <col min="2291" max="2291" width="0" style="231" hidden="1" customWidth="1"/>
    <col min="2292" max="2295" width="10.6640625" style="231" customWidth="1"/>
    <col min="2296" max="2296" width="1.6640625" style="231" customWidth="1"/>
    <col min="2297" max="2298" width="0" style="231" hidden="1" customWidth="1"/>
    <col min="2299" max="2302" width="10.6640625" style="231" customWidth="1"/>
    <col min="2303" max="2303" width="1.5546875" style="231" customWidth="1"/>
    <col min="2304" max="2305" width="10.6640625" style="231" customWidth="1"/>
    <col min="2306" max="2545" width="10.6640625" style="231"/>
    <col min="2546" max="2546" width="34.109375" style="231" customWidth="1"/>
    <col min="2547" max="2547" width="0" style="231" hidden="1" customWidth="1"/>
    <col min="2548" max="2551" width="10.6640625" style="231" customWidth="1"/>
    <col min="2552" max="2552" width="1.6640625" style="231" customWidth="1"/>
    <col min="2553" max="2554" width="0" style="231" hidden="1" customWidth="1"/>
    <col min="2555" max="2558" width="10.6640625" style="231" customWidth="1"/>
    <col min="2559" max="2559" width="1.5546875" style="231" customWidth="1"/>
    <col min="2560" max="2561" width="10.6640625" style="231" customWidth="1"/>
    <col min="2562" max="2801" width="10.6640625" style="231"/>
    <col min="2802" max="2802" width="34.109375" style="231" customWidth="1"/>
    <col min="2803" max="2803" width="0" style="231" hidden="1" customWidth="1"/>
    <col min="2804" max="2807" width="10.6640625" style="231" customWidth="1"/>
    <col min="2808" max="2808" width="1.6640625" style="231" customWidth="1"/>
    <col min="2809" max="2810" width="0" style="231" hidden="1" customWidth="1"/>
    <col min="2811" max="2814" width="10.6640625" style="231" customWidth="1"/>
    <col min="2815" max="2815" width="1.5546875" style="231" customWidth="1"/>
    <col min="2816" max="2817" width="10.6640625" style="231" customWidth="1"/>
    <col min="2818" max="3057" width="10.6640625" style="231"/>
    <col min="3058" max="3058" width="34.109375" style="231" customWidth="1"/>
    <col min="3059" max="3059" width="0" style="231" hidden="1" customWidth="1"/>
    <col min="3060" max="3063" width="10.6640625" style="231" customWidth="1"/>
    <col min="3064" max="3064" width="1.6640625" style="231" customWidth="1"/>
    <col min="3065" max="3066" width="0" style="231" hidden="1" customWidth="1"/>
    <col min="3067" max="3070" width="10.6640625" style="231" customWidth="1"/>
    <col min="3071" max="3071" width="1.5546875" style="231" customWidth="1"/>
    <col min="3072" max="3073" width="10.6640625" style="231" customWidth="1"/>
    <col min="3074" max="3313" width="10.6640625" style="231"/>
    <col min="3314" max="3314" width="34.109375" style="231" customWidth="1"/>
    <col min="3315" max="3315" width="0" style="231" hidden="1" customWidth="1"/>
    <col min="3316" max="3319" width="10.6640625" style="231" customWidth="1"/>
    <col min="3320" max="3320" width="1.6640625" style="231" customWidth="1"/>
    <col min="3321" max="3322" width="0" style="231" hidden="1" customWidth="1"/>
    <col min="3323" max="3326" width="10.6640625" style="231" customWidth="1"/>
    <col min="3327" max="3327" width="1.5546875" style="231" customWidth="1"/>
    <col min="3328" max="3329" width="10.6640625" style="231" customWidth="1"/>
    <col min="3330" max="3569" width="10.6640625" style="231"/>
    <col min="3570" max="3570" width="34.109375" style="231" customWidth="1"/>
    <col min="3571" max="3571" width="0" style="231" hidden="1" customWidth="1"/>
    <col min="3572" max="3575" width="10.6640625" style="231" customWidth="1"/>
    <col min="3576" max="3576" width="1.6640625" style="231" customWidth="1"/>
    <col min="3577" max="3578" width="0" style="231" hidden="1" customWidth="1"/>
    <col min="3579" max="3582" width="10.6640625" style="231" customWidth="1"/>
    <col min="3583" max="3583" width="1.5546875" style="231" customWidth="1"/>
    <col min="3584" max="3585" width="10.6640625" style="231" customWidth="1"/>
    <col min="3586" max="3825" width="10.6640625" style="231"/>
    <col min="3826" max="3826" width="34.109375" style="231" customWidth="1"/>
    <col min="3827" max="3827" width="0" style="231" hidden="1" customWidth="1"/>
    <col min="3828" max="3831" width="10.6640625" style="231" customWidth="1"/>
    <col min="3832" max="3832" width="1.6640625" style="231" customWidth="1"/>
    <col min="3833" max="3834" width="0" style="231" hidden="1" customWidth="1"/>
    <col min="3835" max="3838" width="10.6640625" style="231" customWidth="1"/>
    <col min="3839" max="3839" width="1.5546875" style="231" customWidth="1"/>
    <col min="3840" max="3841" width="10.6640625" style="231" customWidth="1"/>
    <col min="3842" max="4081" width="10.6640625" style="231"/>
    <col min="4082" max="4082" width="34.109375" style="231" customWidth="1"/>
    <col min="4083" max="4083" width="0" style="231" hidden="1" customWidth="1"/>
    <col min="4084" max="4087" width="10.6640625" style="231" customWidth="1"/>
    <col min="4088" max="4088" width="1.6640625" style="231" customWidth="1"/>
    <col min="4089" max="4090" width="0" style="231" hidden="1" customWidth="1"/>
    <col min="4091" max="4094" width="10.6640625" style="231" customWidth="1"/>
    <col min="4095" max="4095" width="1.5546875" style="231" customWidth="1"/>
    <col min="4096" max="4097" width="10.6640625" style="231" customWidth="1"/>
    <col min="4098" max="4337" width="10.6640625" style="231"/>
    <col min="4338" max="4338" width="34.109375" style="231" customWidth="1"/>
    <col min="4339" max="4339" width="0" style="231" hidden="1" customWidth="1"/>
    <col min="4340" max="4343" width="10.6640625" style="231" customWidth="1"/>
    <col min="4344" max="4344" width="1.6640625" style="231" customWidth="1"/>
    <col min="4345" max="4346" width="0" style="231" hidden="1" customWidth="1"/>
    <col min="4347" max="4350" width="10.6640625" style="231" customWidth="1"/>
    <col min="4351" max="4351" width="1.5546875" style="231" customWidth="1"/>
    <col min="4352" max="4353" width="10.6640625" style="231" customWidth="1"/>
    <col min="4354" max="4593" width="10.6640625" style="231"/>
    <col min="4594" max="4594" width="34.109375" style="231" customWidth="1"/>
    <col min="4595" max="4595" width="0" style="231" hidden="1" customWidth="1"/>
    <col min="4596" max="4599" width="10.6640625" style="231" customWidth="1"/>
    <col min="4600" max="4600" width="1.6640625" style="231" customWidth="1"/>
    <col min="4601" max="4602" width="0" style="231" hidden="1" customWidth="1"/>
    <col min="4603" max="4606" width="10.6640625" style="231" customWidth="1"/>
    <col min="4607" max="4607" width="1.5546875" style="231" customWidth="1"/>
    <col min="4608" max="4609" width="10.6640625" style="231" customWidth="1"/>
    <col min="4610" max="4849" width="10.6640625" style="231"/>
    <col min="4850" max="4850" width="34.109375" style="231" customWidth="1"/>
    <col min="4851" max="4851" width="0" style="231" hidden="1" customWidth="1"/>
    <col min="4852" max="4855" width="10.6640625" style="231" customWidth="1"/>
    <col min="4856" max="4856" width="1.6640625" style="231" customWidth="1"/>
    <col min="4857" max="4858" width="0" style="231" hidden="1" customWidth="1"/>
    <col min="4859" max="4862" width="10.6640625" style="231" customWidth="1"/>
    <col min="4863" max="4863" width="1.5546875" style="231" customWidth="1"/>
    <col min="4864" max="4865" width="10.6640625" style="231" customWidth="1"/>
    <col min="4866" max="5105" width="10.6640625" style="231"/>
    <col min="5106" max="5106" width="34.109375" style="231" customWidth="1"/>
    <col min="5107" max="5107" width="0" style="231" hidden="1" customWidth="1"/>
    <col min="5108" max="5111" width="10.6640625" style="231" customWidth="1"/>
    <col min="5112" max="5112" width="1.6640625" style="231" customWidth="1"/>
    <col min="5113" max="5114" width="0" style="231" hidden="1" customWidth="1"/>
    <col min="5115" max="5118" width="10.6640625" style="231" customWidth="1"/>
    <col min="5119" max="5119" width="1.5546875" style="231" customWidth="1"/>
    <col min="5120" max="5121" width="10.6640625" style="231" customWidth="1"/>
    <col min="5122" max="5361" width="10.6640625" style="231"/>
    <col min="5362" max="5362" width="34.109375" style="231" customWidth="1"/>
    <col min="5363" max="5363" width="0" style="231" hidden="1" customWidth="1"/>
    <col min="5364" max="5367" width="10.6640625" style="231" customWidth="1"/>
    <col min="5368" max="5368" width="1.6640625" style="231" customWidth="1"/>
    <col min="5369" max="5370" width="0" style="231" hidden="1" customWidth="1"/>
    <col min="5371" max="5374" width="10.6640625" style="231" customWidth="1"/>
    <col min="5375" max="5375" width="1.5546875" style="231" customWidth="1"/>
    <col min="5376" max="5377" width="10.6640625" style="231" customWidth="1"/>
    <col min="5378" max="5617" width="10.6640625" style="231"/>
    <col min="5618" max="5618" width="34.109375" style="231" customWidth="1"/>
    <col min="5619" max="5619" width="0" style="231" hidden="1" customWidth="1"/>
    <col min="5620" max="5623" width="10.6640625" style="231" customWidth="1"/>
    <col min="5624" max="5624" width="1.6640625" style="231" customWidth="1"/>
    <col min="5625" max="5626" width="0" style="231" hidden="1" customWidth="1"/>
    <col min="5627" max="5630" width="10.6640625" style="231" customWidth="1"/>
    <col min="5631" max="5631" width="1.5546875" style="231" customWidth="1"/>
    <col min="5632" max="5633" width="10.6640625" style="231" customWidth="1"/>
    <col min="5634" max="5873" width="10.6640625" style="231"/>
    <col min="5874" max="5874" width="34.109375" style="231" customWidth="1"/>
    <col min="5875" max="5875" width="0" style="231" hidden="1" customWidth="1"/>
    <col min="5876" max="5879" width="10.6640625" style="231" customWidth="1"/>
    <col min="5880" max="5880" width="1.6640625" style="231" customWidth="1"/>
    <col min="5881" max="5882" width="0" style="231" hidden="1" customWidth="1"/>
    <col min="5883" max="5886" width="10.6640625" style="231" customWidth="1"/>
    <col min="5887" max="5887" width="1.5546875" style="231" customWidth="1"/>
    <col min="5888" max="5889" width="10.6640625" style="231" customWidth="1"/>
    <col min="5890" max="6129" width="10.6640625" style="231"/>
    <col min="6130" max="6130" width="34.109375" style="231" customWidth="1"/>
    <col min="6131" max="6131" width="0" style="231" hidden="1" customWidth="1"/>
    <col min="6132" max="6135" width="10.6640625" style="231" customWidth="1"/>
    <col min="6136" max="6136" width="1.6640625" style="231" customWidth="1"/>
    <col min="6137" max="6138" width="0" style="231" hidden="1" customWidth="1"/>
    <col min="6139" max="6142" width="10.6640625" style="231" customWidth="1"/>
    <col min="6143" max="6143" width="1.5546875" style="231" customWidth="1"/>
    <col min="6144" max="6145" width="10.6640625" style="231" customWidth="1"/>
    <col min="6146" max="6385" width="10.6640625" style="231"/>
    <col min="6386" max="6386" width="34.109375" style="231" customWidth="1"/>
    <col min="6387" max="6387" width="0" style="231" hidden="1" customWidth="1"/>
    <col min="6388" max="6391" width="10.6640625" style="231" customWidth="1"/>
    <col min="6392" max="6392" width="1.6640625" style="231" customWidth="1"/>
    <col min="6393" max="6394" width="0" style="231" hidden="1" customWidth="1"/>
    <col min="6395" max="6398" width="10.6640625" style="231" customWidth="1"/>
    <col min="6399" max="6399" width="1.5546875" style="231" customWidth="1"/>
    <col min="6400" max="6401" width="10.6640625" style="231" customWidth="1"/>
    <col min="6402" max="6641" width="10.6640625" style="231"/>
    <col min="6642" max="6642" width="34.109375" style="231" customWidth="1"/>
    <col min="6643" max="6643" width="0" style="231" hidden="1" customWidth="1"/>
    <col min="6644" max="6647" width="10.6640625" style="231" customWidth="1"/>
    <col min="6648" max="6648" width="1.6640625" style="231" customWidth="1"/>
    <col min="6649" max="6650" width="0" style="231" hidden="1" customWidth="1"/>
    <col min="6651" max="6654" width="10.6640625" style="231" customWidth="1"/>
    <col min="6655" max="6655" width="1.5546875" style="231" customWidth="1"/>
    <col min="6656" max="6657" width="10.6640625" style="231" customWidth="1"/>
    <col min="6658" max="6897" width="10.6640625" style="231"/>
    <col min="6898" max="6898" width="34.109375" style="231" customWidth="1"/>
    <col min="6899" max="6899" width="0" style="231" hidden="1" customWidth="1"/>
    <col min="6900" max="6903" width="10.6640625" style="231" customWidth="1"/>
    <col min="6904" max="6904" width="1.6640625" style="231" customWidth="1"/>
    <col min="6905" max="6906" width="0" style="231" hidden="1" customWidth="1"/>
    <col min="6907" max="6910" width="10.6640625" style="231" customWidth="1"/>
    <col min="6911" max="6911" width="1.5546875" style="231" customWidth="1"/>
    <col min="6912" max="6913" width="10.6640625" style="231" customWidth="1"/>
    <col min="6914" max="7153" width="10.6640625" style="231"/>
    <col min="7154" max="7154" width="34.109375" style="231" customWidth="1"/>
    <col min="7155" max="7155" width="0" style="231" hidden="1" customWidth="1"/>
    <col min="7156" max="7159" width="10.6640625" style="231" customWidth="1"/>
    <col min="7160" max="7160" width="1.6640625" style="231" customWidth="1"/>
    <col min="7161" max="7162" width="0" style="231" hidden="1" customWidth="1"/>
    <col min="7163" max="7166" width="10.6640625" style="231" customWidth="1"/>
    <col min="7167" max="7167" width="1.5546875" style="231" customWidth="1"/>
    <col min="7168" max="7169" width="10.6640625" style="231" customWidth="1"/>
    <col min="7170" max="7409" width="10.6640625" style="231"/>
    <col min="7410" max="7410" width="34.109375" style="231" customWidth="1"/>
    <col min="7411" max="7411" width="0" style="231" hidden="1" customWidth="1"/>
    <col min="7412" max="7415" width="10.6640625" style="231" customWidth="1"/>
    <col min="7416" max="7416" width="1.6640625" style="231" customWidth="1"/>
    <col min="7417" max="7418" width="0" style="231" hidden="1" customWidth="1"/>
    <col min="7419" max="7422" width="10.6640625" style="231" customWidth="1"/>
    <col min="7423" max="7423" width="1.5546875" style="231" customWidth="1"/>
    <col min="7424" max="7425" width="10.6640625" style="231" customWidth="1"/>
    <col min="7426" max="7665" width="10.6640625" style="231"/>
    <col min="7666" max="7666" width="34.109375" style="231" customWidth="1"/>
    <col min="7667" max="7667" width="0" style="231" hidden="1" customWidth="1"/>
    <col min="7668" max="7671" width="10.6640625" style="231" customWidth="1"/>
    <col min="7672" max="7672" width="1.6640625" style="231" customWidth="1"/>
    <col min="7673" max="7674" width="0" style="231" hidden="1" customWidth="1"/>
    <col min="7675" max="7678" width="10.6640625" style="231" customWidth="1"/>
    <col min="7679" max="7679" width="1.5546875" style="231" customWidth="1"/>
    <col min="7680" max="7681" width="10.6640625" style="231" customWidth="1"/>
    <col min="7682" max="7921" width="10.6640625" style="231"/>
    <col min="7922" max="7922" width="34.109375" style="231" customWidth="1"/>
    <col min="7923" max="7923" width="0" style="231" hidden="1" customWidth="1"/>
    <col min="7924" max="7927" width="10.6640625" style="231" customWidth="1"/>
    <col min="7928" max="7928" width="1.6640625" style="231" customWidth="1"/>
    <col min="7929" max="7930" width="0" style="231" hidden="1" customWidth="1"/>
    <col min="7931" max="7934" width="10.6640625" style="231" customWidth="1"/>
    <col min="7935" max="7935" width="1.5546875" style="231" customWidth="1"/>
    <col min="7936" max="7937" width="10.6640625" style="231" customWidth="1"/>
    <col min="7938" max="8177" width="10.6640625" style="231"/>
    <col min="8178" max="8178" width="34.109375" style="231" customWidth="1"/>
    <col min="8179" max="8179" width="0" style="231" hidden="1" customWidth="1"/>
    <col min="8180" max="8183" width="10.6640625" style="231" customWidth="1"/>
    <col min="8184" max="8184" width="1.6640625" style="231" customWidth="1"/>
    <col min="8185" max="8186" width="0" style="231" hidden="1" customWidth="1"/>
    <col min="8187" max="8190" width="10.6640625" style="231" customWidth="1"/>
    <col min="8191" max="8191" width="1.5546875" style="231" customWidth="1"/>
    <col min="8192" max="8193" width="10.6640625" style="231" customWidth="1"/>
    <col min="8194" max="8433" width="10.6640625" style="231"/>
    <col min="8434" max="8434" width="34.109375" style="231" customWidth="1"/>
    <col min="8435" max="8435" width="0" style="231" hidden="1" customWidth="1"/>
    <col min="8436" max="8439" width="10.6640625" style="231" customWidth="1"/>
    <col min="8440" max="8440" width="1.6640625" style="231" customWidth="1"/>
    <col min="8441" max="8442" width="0" style="231" hidden="1" customWidth="1"/>
    <col min="8443" max="8446" width="10.6640625" style="231" customWidth="1"/>
    <col min="8447" max="8447" width="1.5546875" style="231" customWidth="1"/>
    <col min="8448" max="8449" width="10.6640625" style="231" customWidth="1"/>
    <col min="8450" max="8689" width="10.6640625" style="231"/>
    <col min="8690" max="8690" width="34.109375" style="231" customWidth="1"/>
    <col min="8691" max="8691" width="0" style="231" hidden="1" customWidth="1"/>
    <col min="8692" max="8695" width="10.6640625" style="231" customWidth="1"/>
    <col min="8696" max="8696" width="1.6640625" style="231" customWidth="1"/>
    <col min="8697" max="8698" width="0" style="231" hidden="1" customWidth="1"/>
    <col min="8699" max="8702" width="10.6640625" style="231" customWidth="1"/>
    <col min="8703" max="8703" width="1.5546875" style="231" customWidth="1"/>
    <col min="8704" max="8705" width="10.6640625" style="231" customWidth="1"/>
    <col min="8706" max="8945" width="10.6640625" style="231"/>
    <col min="8946" max="8946" width="34.109375" style="231" customWidth="1"/>
    <col min="8947" max="8947" width="0" style="231" hidden="1" customWidth="1"/>
    <col min="8948" max="8951" width="10.6640625" style="231" customWidth="1"/>
    <col min="8952" max="8952" width="1.6640625" style="231" customWidth="1"/>
    <col min="8953" max="8954" width="0" style="231" hidden="1" customWidth="1"/>
    <col min="8955" max="8958" width="10.6640625" style="231" customWidth="1"/>
    <col min="8959" max="8959" width="1.5546875" style="231" customWidth="1"/>
    <col min="8960" max="8961" width="10.6640625" style="231" customWidth="1"/>
    <col min="8962" max="9201" width="10.6640625" style="231"/>
    <col min="9202" max="9202" width="34.109375" style="231" customWidth="1"/>
    <col min="9203" max="9203" width="0" style="231" hidden="1" customWidth="1"/>
    <col min="9204" max="9207" width="10.6640625" style="231" customWidth="1"/>
    <col min="9208" max="9208" width="1.6640625" style="231" customWidth="1"/>
    <col min="9209" max="9210" width="0" style="231" hidden="1" customWidth="1"/>
    <col min="9211" max="9214" width="10.6640625" style="231" customWidth="1"/>
    <col min="9215" max="9215" width="1.5546875" style="231" customWidth="1"/>
    <col min="9216" max="9217" width="10.6640625" style="231" customWidth="1"/>
    <col min="9218" max="9457" width="10.6640625" style="231"/>
    <col min="9458" max="9458" width="34.109375" style="231" customWidth="1"/>
    <col min="9459" max="9459" width="0" style="231" hidden="1" customWidth="1"/>
    <col min="9460" max="9463" width="10.6640625" style="231" customWidth="1"/>
    <col min="9464" max="9464" width="1.6640625" style="231" customWidth="1"/>
    <col min="9465" max="9466" width="0" style="231" hidden="1" customWidth="1"/>
    <col min="9467" max="9470" width="10.6640625" style="231" customWidth="1"/>
    <col min="9471" max="9471" width="1.5546875" style="231" customWidth="1"/>
    <col min="9472" max="9473" width="10.6640625" style="231" customWidth="1"/>
    <col min="9474" max="9713" width="10.6640625" style="231"/>
    <col min="9714" max="9714" width="34.109375" style="231" customWidth="1"/>
    <col min="9715" max="9715" width="0" style="231" hidden="1" customWidth="1"/>
    <col min="9716" max="9719" width="10.6640625" style="231" customWidth="1"/>
    <col min="9720" max="9720" width="1.6640625" style="231" customWidth="1"/>
    <col min="9721" max="9722" width="0" style="231" hidden="1" customWidth="1"/>
    <col min="9723" max="9726" width="10.6640625" style="231" customWidth="1"/>
    <col min="9727" max="9727" width="1.5546875" style="231" customWidth="1"/>
    <col min="9728" max="9729" width="10.6640625" style="231" customWidth="1"/>
    <col min="9730" max="9969" width="10.6640625" style="231"/>
    <col min="9970" max="9970" width="34.109375" style="231" customWidth="1"/>
    <col min="9971" max="9971" width="0" style="231" hidden="1" customWidth="1"/>
    <col min="9972" max="9975" width="10.6640625" style="231" customWidth="1"/>
    <col min="9976" max="9976" width="1.6640625" style="231" customWidth="1"/>
    <col min="9977" max="9978" width="0" style="231" hidden="1" customWidth="1"/>
    <col min="9979" max="9982" width="10.6640625" style="231" customWidth="1"/>
    <col min="9983" max="9983" width="1.5546875" style="231" customWidth="1"/>
    <col min="9984" max="9985" width="10.6640625" style="231" customWidth="1"/>
    <col min="9986" max="10225" width="10.6640625" style="231"/>
    <col min="10226" max="10226" width="34.109375" style="231" customWidth="1"/>
    <col min="10227" max="10227" width="0" style="231" hidden="1" customWidth="1"/>
    <col min="10228" max="10231" width="10.6640625" style="231" customWidth="1"/>
    <col min="10232" max="10232" width="1.6640625" style="231" customWidth="1"/>
    <col min="10233" max="10234" width="0" style="231" hidden="1" customWidth="1"/>
    <col min="10235" max="10238" width="10.6640625" style="231" customWidth="1"/>
    <col min="10239" max="10239" width="1.5546875" style="231" customWidth="1"/>
    <col min="10240" max="10241" width="10.6640625" style="231" customWidth="1"/>
    <col min="10242" max="10481" width="10.6640625" style="231"/>
    <col min="10482" max="10482" width="34.109375" style="231" customWidth="1"/>
    <col min="10483" max="10483" width="0" style="231" hidden="1" customWidth="1"/>
    <col min="10484" max="10487" width="10.6640625" style="231" customWidth="1"/>
    <col min="10488" max="10488" width="1.6640625" style="231" customWidth="1"/>
    <col min="10489" max="10490" width="0" style="231" hidden="1" customWidth="1"/>
    <col min="10491" max="10494" width="10.6640625" style="231" customWidth="1"/>
    <col min="10495" max="10495" width="1.5546875" style="231" customWidth="1"/>
    <col min="10496" max="10497" width="10.6640625" style="231" customWidth="1"/>
    <col min="10498" max="10737" width="10.6640625" style="231"/>
    <col min="10738" max="10738" width="34.109375" style="231" customWidth="1"/>
    <col min="10739" max="10739" width="0" style="231" hidden="1" customWidth="1"/>
    <col min="10740" max="10743" width="10.6640625" style="231" customWidth="1"/>
    <col min="10744" max="10744" width="1.6640625" style="231" customWidth="1"/>
    <col min="10745" max="10746" width="0" style="231" hidden="1" customWidth="1"/>
    <col min="10747" max="10750" width="10.6640625" style="231" customWidth="1"/>
    <col min="10751" max="10751" width="1.5546875" style="231" customWidth="1"/>
    <col min="10752" max="10753" width="10.6640625" style="231" customWidth="1"/>
    <col min="10754" max="10993" width="10.6640625" style="231"/>
    <col min="10994" max="10994" width="34.109375" style="231" customWidth="1"/>
    <col min="10995" max="10995" width="0" style="231" hidden="1" customWidth="1"/>
    <col min="10996" max="10999" width="10.6640625" style="231" customWidth="1"/>
    <col min="11000" max="11000" width="1.6640625" style="231" customWidth="1"/>
    <col min="11001" max="11002" width="0" style="231" hidden="1" customWidth="1"/>
    <col min="11003" max="11006" width="10.6640625" style="231" customWidth="1"/>
    <col min="11007" max="11007" width="1.5546875" style="231" customWidth="1"/>
    <col min="11008" max="11009" width="10.6640625" style="231" customWidth="1"/>
    <col min="11010" max="11249" width="10.6640625" style="231"/>
    <col min="11250" max="11250" width="34.109375" style="231" customWidth="1"/>
    <col min="11251" max="11251" width="0" style="231" hidden="1" customWidth="1"/>
    <col min="11252" max="11255" width="10.6640625" style="231" customWidth="1"/>
    <col min="11256" max="11256" width="1.6640625" style="231" customWidth="1"/>
    <col min="11257" max="11258" width="0" style="231" hidden="1" customWidth="1"/>
    <col min="11259" max="11262" width="10.6640625" style="231" customWidth="1"/>
    <col min="11263" max="11263" width="1.5546875" style="231" customWidth="1"/>
    <col min="11264" max="11265" width="10.6640625" style="231" customWidth="1"/>
    <col min="11266" max="11505" width="10.6640625" style="231"/>
    <col min="11506" max="11506" width="34.109375" style="231" customWidth="1"/>
    <col min="11507" max="11507" width="0" style="231" hidden="1" customWidth="1"/>
    <col min="11508" max="11511" width="10.6640625" style="231" customWidth="1"/>
    <col min="11512" max="11512" width="1.6640625" style="231" customWidth="1"/>
    <col min="11513" max="11514" width="0" style="231" hidden="1" customWidth="1"/>
    <col min="11515" max="11518" width="10.6640625" style="231" customWidth="1"/>
    <col min="11519" max="11519" width="1.5546875" style="231" customWidth="1"/>
    <col min="11520" max="11521" width="10.6640625" style="231" customWidth="1"/>
    <col min="11522" max="11761" width="10.6640625" style="231"/>
    <col min="11762" max="11762" width="34.109375" style="231" customWidth="1"/>
    <col min="11763" max="11763" width="0" style="231" hidden="1" customWidth="1"/>
    <col min="11764" max="11767" width="10.6640625" style="231" customWidth="1"/>
    <col min="11768" max="11768" width="1.6640625" style="231" customWidth="1"/>
    <col min="11769" max="11770" width="0" style="231" hidden="1" customWidth="1"/>
    <col min="11771" max="11774" width="10.6640625" style="231" customWidth="1"/>
    <col min="11775" max="11775" width="1.5546875" style="231" customWidth="1"/>
    <col min="11776" max="11777" width="10.6640625" style="231" customWidth="1"/>
    <col min="11778" max="12017" width="10.6640625" style="231"/>
    <col min="12018" max="12018" width="34.109375" style="231" customWidth="1"/>
    <col min="12019" max="12019" width="0" style="231" hidden="1" customWidth="1"/>
    <col min="12020" max="12023" width="10.6640625" style="231" customWidth="1"/>
    <col min="12024" max="12024" width="1.6640625" style="231" customWidth="1"/>
    <col min="12025" max="12026" width="0" style="231" hidden="1" customWidth="1"/>
    <col min="12027" max="12030" width="10.6640625" style="231" customWidth="1"/>
    <col min="12031" max="12031" width="1.5546875" style="231" customWidth="1"/>
    <col min="12032" max="12033" width="10.6640625" style="231" customWidth="1"/>
    <col min="12034" max="12273" width="10.6640625" style="231"/>
    <col min="12274" max="12274" width="34.109375" style="231" customWidth="1"/>
    <col min="12275" max="12275" width="0" style="231" hidden="1" customWidth="1"/>
    <col min="12276" max="12279" width="10.6640625" style="231" customWidth="1"/>
    <col min="12280" max="12280" width="1.6640625" style="231" customWidth="1"/>
    <col min="12281" max="12282" width="0" style="231" hidden="1" customWidth="1"/>
    <col min="12283" max="12286" width="10.6640625" style="231" customWidth="1"/>
    <col min="12287" max="12287" width="1.5546875" style="231" customWidth="1"/>
    <col min="12288" max="12289" width="10.6640625" style="231" customWidth="1"/>
    <col min="12290" max="12529" width="10.6640625" style="231"/>
    <col min="12530" max="12530" width="34.109375" style="231" customWidth="1"/>
    <col min="12531" max="12531" width="0" style="231" hidden="1" customWidth="1"/>
    <col min="12532" max="12535" width="10.6640625" style="231" customWidth="1"/>
    <col min="12536" max="12536" width="1.6640625" style="231" customWidth="1"/>
    <col min="12537" max="12538" width="0" style="231" hidden="1" customWidth="1"/>
    <col min="12539" max="12542" width="10.6640625" style="231" customWidth="1"/>
    <col min="12543" max="12543" width="1.5546875" style="231" customWidth="1"/>
    <col min="12544" max="12545" width="10.6640625" style="231" customWidth="1"/>
    <col min="12546" max="12785" width="10.6640625" style="231"/>
    <col min="12786" max="12786" width="34.109375" style="231" customWidth="1"/>
    <col min="12787" max="12787" width="0" style="231" hidden="1" customWidth="1"/>
    <col min="12788" max="12791" width="10.6640625" style="231" customWidth="1"/>
    <col min="12792" max="12792" width="1.6640625" style="231" customWidth="1"/>
    <col min="12793" max="12794" width="0" style="231" hidden="1" customWidth="1"/>
    <col min="12795" max="12798" width="10.6640625" style="231" customWidth="1"/>
    <col min="12799" max="12799" width="1.5546875" style="231" customWidth="1"/>
    <col min="12800" max="12801" width="10.6640625" style="231" customWidth="1"/>
    <col min="12802" max="13041" width="10.6640625" style="231"/>
    <col min="13042" max="13042" width="34.109375" style="231" customWidth="1"/>
    <col min="13043" max="13043" width="0" style="231" hidden="1" customWidth="1"/>
    <col min="13044" max="13047" width="10.6640625" style="231" customWidth="1"/>
    <col min="13048" max="13048" width="1.6640625" style="231" customWidth="1"/>
    <col min="13049" max="13050" width="0" style="231" hidden="1" customWidth="1"/>
    <col min="13051" max="13054" width="10.6640625" style="231" customWidth="1"/>
    <col min="13055" max="13055" width="1.5546875" style="231" customWidth="1"/>
    <col min="13056" max="13057" width="10.6640625" style="231" customWidth="1"/>
    <col min="13058" max="13297" width="10.6640625" style="231"/>
    <col min="13298" max="13298" width="34.109375" style="231" customWidth="1"/>
    <col min="13299" max="13299" width="0" style="231" hidden="1" customWidth="1"/>
    <col min="13300" max="13303" width="10.6640625" style="231" customWidth="1"/>
    <col min="13304" max="13304" width="1.6640625" style="231" customWidth="1"/>
    <col min="13305" max="13306" width="0" style="231" hidden="1" customWidth="1"/>
    <col min="13307" max="13310" width="10.6640625" style="231" customWidth="1"/>
    <col min="13311" max="13311" width="1.5546875" style="231" customWidth="1"/>
    <col min="13312" max="13313" width="10.6640625" style="231" customWidth="1"/>
    <col min="13314" max="13553" width="10.6640625" style="231"/>
    <col min="13554" max="13554" width="34.109375" style="231" customWidth="1"/>
    <col min="13555" max="13555" width="0" style="231" hidden="1" customWidth="1"/>
    <col min="13556" max="13559" width="10.6640625" style="231" customWidth="1"/>
    <col min="13560" max="13560" width="1.6640625" style="231" customWidth="1"/>
    <col min="13561" max="13562" width="0" style="231" hidden="1" customWidth="1"/>
    <col min="13563" max="13566" width="10.6640625" style="231" customWidth="1"/>
    <col min="13567" max="13567" width="1.5546875" style="231" customWidth="1"/>
    <col min="13568" max="13569" width="10.6640625" style="231" customWidth="1"/>
    <col min="13570" max="13809" width="10.6640625" style="231"/>
    <col min="13810" max="13810" width="34.109375" style="231" customWidth="1"/>
    <col min="13811" max="13811" width="0" style="231" hidden="1" customWidth="1"/>
    <col min="13812" max="13815" width="10.6640625" style="231" customWidth="1"/>
    <col min="13816" max="13816" width="1.6640625" style="231" customWidth="1"/>
    <col min="13817" max="13818" width="0" style="231" hidden="1" customWidth="1"/>
    <col min="13819" max="13822" width="10.6640625" style="231" customWidth="1"/>
    <col min="13823" max="13823" width="1.5546875" style="231" customWidth="1"/>
    <col min="13824" max="13825" width="10.6640625" style="231" customWidth="1"/>
    <col min="13826" max="14065" width="10.6640625" style="231"/>
    <col min="14066" max="14066" width="34.109375" style="231" customWidth="1"/>
    <col min="14067" max="14067" width="0" style="231" hidden="1" customWidth="1"/>
    <col min="14068" max="14071" width="10.6640625" style="231" customWidth="1"/>
    <col min="14072" max="14072" width="1.6640625" style="231" customWidth="1"/>
    <col min="14073" max="14074" width="0" style="231" hidden="1" customWidth="1"/>
    <col min="14075" max="14078" width="10.6640625" style="231" customWidth="1"/>
    <col min="14079" max="14079" width="1.5546875" style="231" customWidth="1"/>
    <col min="14080" max="14081" width="10.6640625" style="231" customWidth="1"/>
    <col min="14082" max="14321" width="10.6640625" style="231"/>
    <col min="14322" max="14322" width="34.109375" style="231" customWidth="1"/>
    <col min="14323" max="14323" width="0" style="231" hidden="1" customWidth="1"/>
    <col min="14324" max="14327" width="10.6640625" style="231" customWidth="1"/>
    <col min="14328" max="14328" width="1.6640625" style="231" customWidth="1"/>
    <col min="14329" max="14330" width="0" style="231" hidden="1" customWidth="1"/>
    <col min="14331" max="14334" width="10.6640625" style="231" customWidth="1"/>
    <col min="14335" max="14335" width="1.5546875" style="231" customWidth="1"/>
    <col min="14336" max="14337" width="10.6640625" style="231" customWidth="1"/>
    <col min="14338" max="14577" width="10.6640625" style="231"/>
    <col min="14578" max="14578" width="34.109375" style="231" customWidth="1"/>
    <col min="14579" max="14579" width="0" style="231" hidden="1" customWidth="1"/>
    <col min="14580" max="14583" width="10.6640625" style="231" customWidth="1"/>
    <col min="14584" max="14584" width="1.6640625" style="231" customWidth="1"/>
    <col min="14585" max="14586" width="0" style="231" hidden="1" customWidth="1"/>
    <col min="14587" max="14590" width="10.6640625" style="231" customWidth="1"/>
    <col min="14591" max="14591" width="1.5546875" style="231" customWidth="1"/>
    <col min="14592" max="14593" width="10.6640625" style="231" customWidth="1"/>
    <col min="14594" max="14833" width="10.6640625" style="231"/>
    <col min="14834" max="14834" width="34.109375" style="231" customWidth="1"/>
    <col min="14835" max="14835" width="0" style="231" hidden="1" customWidth="1"/>
    <col min="14836" max="14839" width="10.6640625" style="231" customWidth="1"/>
    <col min="14840" max="14840" width="1.6640625" style="231" customWidth="1"/>
    <col min="14841" max="14842" width="0" style="231" hidden="1" customWidth="1"/>
    <col min="14843" max="14846" width="10.6640625" style="231" customWidth="1"/>
    <col min="14847" max="14847" width="1.5546875" style="231" customWidth="1"/>
    <col min="14848" max="14849" width="10.6640625" style="231" customWidth="1"/>
    <col min="14850" max="15089" width="10.6640625" style="231"/>
    <col min="15090" max="15090" width="34.109375" style="231" customWidth="1"/>
    <col min="15091" max="15091" width="0" style="231" hidden="1" customWidth="1"/>
    <col min="15092" max="15095" width="10.6640625" style="231" customWidth="1"/>
    <col min="15096" max="15096" width="1.6640625" style="231" customWidth="1"/>
    <col min="15097" max="15098" width="0" style="231" hidden="1" customWidth="1"/>
    <col min="15099" max="15102" width="10.6640625" style="231" customWidth="1"/>
    <col min="15103" max="15103" width="1.5546875" style="231" customWidth="1"/>
    <col min="15104" max="15105" width="10.6640625" style="231" customWidth="1"/>
    <col min="15106" max="15345" width="10.6640625" style="231"/>
    <col min="15346" max="15346" width="34.109375" style="231" customWidth="1"/>
    <col min="15347" max="15347" width="0" style="231" hidden="1" customWidth="1"/>
    <col min="15348" max="15351" width="10.6640625" style="231" customWidth="1"/>
    <col min="15352" max="15352" width="1.6640625" style="231" customWidth="1"/>
    <col min="15353" max="15354" width="0" style="231" hidden="1" customWidth="1"/>
    <col min="15355" max="15358" width="10.6640625" style="231" customWidth="1"/>
    <col min="15359" max="15359" width="1.5546875" style="231" customWidth="1"/>
    <col min="15360" max="15361" width="10.6640625" style="231" customWidth="1"/>
    <col min="15362" max="15601" width="10.6640625" style="231"/>
    <col min="15602" max="15602" width="34.109375" style="231" customWidth="1"/>
    <col min="15603" max="15603" width="0" style="231" hidden="1" customWidth="1"/>
    <col min="15604" max="15607" width="10.6640625" style="231" customWidth="1"/>
    <col min="15608" max="15608" width="1.6640625" style="231" customWidth="1"/>
    <col min="15609" max="15610" width="0" style="231" hidden="1" customWidth="1"/>
    <col min="15611" max="15614" width="10.6640625" style="231" customWidth="1"/>
    <col min="15615" max="15615" width="1.5546875" style="231" customWidth="1"/>
    <col min="15616" max="15617" width="10.6640625" style="231" customWidth="1"/>
    <col min="15618" max="15857" width="10.6640625" style="231"/>
    <col min="15858" max="15858" width="34.109375" style="231" customWidth="1"/>
    <col min="15859" max="15859" width="0" style="231" hidden="1" customWidth="1"/>
    <col min="15860" max="15863" width="10.6640625" style="231" customWidth="1"/>
    <col min="15864" max="15864" width="1.6640625" style="231" customWidth="1"/>
    <col min="15865" max="15866" width="0" style="231" hidden="1" customWidth="1"/>
    <col min="15867" max="15870" width="10.6640625" style="231" customWidth="1"/>
    <col min="15871" max="15871" width="1.5546875" style="231" customWidth="1"/>
    <col min="15872" max="15873" width="10.6640625" style="231" customWidth="1"/>
    <col min="15874" max="16113" width="10.6640625" style="231"/>
    <col min="16114" max="16114" width="34.109375" style="231" customWidth="1"/>
    <col min="16115" max="16115" width="0" style="231" hidden="1" customWidth="1"/>
    <col min="16116" max="16119" width="10.6640625" style="231" customWidth="1"/>
    <col min="16120" max="16120" width="1.6640625" style="231" customWidth="1"/>
    <col min="16121" max="16122" width="0" style="231" hidden="1" customWidth="1"/>
    <col min="16123" max="16126" width="10.6640625" style="231" customWidth="1"/>
    <col min="16127" max="16127" width="1.5546875" style="231" customWidth="1"/>
    <col min="16128" max="16129" width="10.6640625" style="231" customWidth="1"/>
    <col min="16130" max="16384" width="10.6640625" style="231"/>
  </cols>
  <sheetData>
    <row r="1" spans="1:20" ht="21.75" customHeight="1">
      <c r="A1" s="236" t="s">
        <v>1044</v>
      </c>
      <c r="B1" s="236"/>
      <c r="G1" s="1203" t="s">
        <v>751</v>
      </c>
      <c r="K1" s="1203"/>
      <c r="L1" s="1203"/>
      <c r="M1" s="1203"/>
      <c r="N1" s="1203"/>
    </row>
    <row r="2" spans="1:20" ht="20.25" customHeight="1">
      <c r="A2" s="237" t="s">
        <v>931</v>
      </c>
      <c r="B2" s="237"/>
      <c r="C2" s="233"/>
      <c r="D2" s="233"/>
      <c r="E2" s="233"/>
      <c r="F2" s="233"/>
      <c r="G2" s="233"/>
      <c r="H2" s="1370" t="s">
        <v>17</v>
      </c>
      <c r="I2" s="1370"/>
      <c r="N2" s="235"/>
      <c r="O2" s="235"/>
      <c r="P2" s="235"/>
      <c r="Q2" s="235"/>
      <c r="R2" s="235"/>
      <c r="S2" s="235"/>
    </row>
    <row r="3" spans="1:20" ht="15" customHeight="1">
      <c r="A3" s="1347" t="s">
        <v>904</v>
      </c>
      <c r="B3" s="1367" t="s">
        <v>233</v>
      </c>
      <c r="C3" s="1367"/>
      <c r="D3" s="1367"/>
      <c r="E3" s="1367"/>
      <c r="F3" s="1367"/>
      <c r="G3" s="1367"/>
      <c r="H3" s="1367"/>
      <c r="I3" s="1368" t="s">
        <v>963</v>
      </c>
      <c r="J3" s="235"/>
      <c r="N3" s="235"/>
      <c r="O3" s="235"/>
      <c r="P3" s="235"/>
      <c r="Q3" s="235"/>
      <c r="R3" s="235"/>
      <c r="S3" s="235"/>
    </row>
    <row r="4" spans="1:20" ht="15" customHeight="1">
      <c r="A4" s="1349"/>
      <c r="B4" s="162">
        <v>2013</v>
      </c>
      <c r="C4" s="162">
        <v>2014</v>
      </c>
      <c r="D4" s="162">
        <v>2015</v>
      </c>
      <c r="E4" s="162">
        <v>2016</v>
      </c>
      <c r="F4" s="162">
        <v>2017</v>
      </c>
      <c r="G4" s="162">
        <v>2018</v>
      </c>
      <c r="H4" s="162">
        <v>2019</v>
      </c>
      <c r="I4" s="1369"/>
      <c r="J4" s="235"/>
      <c r="K4" s="235"/>
      <c r="L4" s="235"/>
    </row>
    <row r="5" spans="1:20" ht="40.5" customHeight="1">
      <c r="A5" s="692" t="s">
        <v>334</v>
      </c>
      <c r="B5" s="693">
        <v>78378.795303000006</v>
      </c>
      <c r="C5" s="693">
        <v>80239.161240999994</v>
      </c>
      <c r="D5" s="693">
        <v>72149.934869000004</v>
      </c>
      <c r="E5" s="693">
        <v>64260.175880000003</v>
      </c>
      <c r="F5" s="693">
        <v>66544.686528999999</v>
      </c>
      <c r="G5" s="693">
        <v>76203.792864999996</v>
      </c>
      <c r="H5" s="693">
        <v>81427.402258000002</v>
      </c>
      <c r="I5" s="694">
        <f>(H5/H$14)*100</f>
        <v>45.029130434700861</v>
      </c>
      <c r="J5" s="238"/>
      <c r="K5" s="563"/>
      <c r="L5" s="563"/>
    </row>
    <row r="6" spans="1:20" ht="40.5" customHeight="1">
      <c r="A6" s="238" t="s">
        <v>335</v>
      </c>
      <c r="B6" s="695">
        <v>72267.304430000004</v>
      </c>
      <c r="C6" s="695">
        <v>73225.691546000002</v>
      </c>
      <c r="D6" s="695">
        <v>67022.411773</v>
      </c>
      <c r="E6" s="695">
        <v>71809.046436000004</v>
      </c>
      <c r="F6" s="695">
        <v>78852.55979900001</v>
      </c>
      <c r="G6" s="695">
        <v>87137.87004899999</v>
      </c>
      <c r="H6" s="695">
        <v>85601.091618000006</v>
      </c>
      <c r="I6" s="694">
        <f t="shared" ref="I6:I14" si="0">(H6/H$14)*100</f>
        <v>47.337169219849493</v>
      </c>
      <c r="J6" s="1365"/>
      <c r="K6" s="1366"/>
      <c r="L6" s="1366"/>
    </row>
    <row r="7" spans="1:20" ht="40.5" customHeight="1">
      <c r="A7" s="692" t="s">
        <v>336</v>
      </c>
      <c r="B7" s="693">
        <v>30.438367</v>
      </c>
      <c r="C7" s="693">
        <v>39.119861999999998</v>
      </c>
      <c r="D7" s="693">
        <v>28.604483000000002</v>
      </c>
      <c r="E7" s="693">
        <v>42.740469000000004</v>
      </c>
      <c r="F7" s="693">
        <v>53.555122999999995</v>
      </c>
      <c r="G7" s="693">
        <v>65.013036000000014</v>
      </c>
      <c r="H7" s="693">
        <v>55.363325000000003</v>
      </c>
      <c r="I7" s="694">
        <f t="shared" si="0"/>
        <v>3.0615767095514938E-2</v>
      </c>
      <c r="J7" s="235"/>
      <c r="K7" s="235"/>
      <c r="L7" s="235"/>
    </row>
    <row r="8" spans="1:20" ht="40.5" customHeight="1">
      <c r="A8" s="692" t="s">
        <v>337</v>
      </c>
      <c r="B8" s="695">
        <v>4357.8860569999988</v>
      </c>
      <c r="C8" s="693">
        <v>5164.5609290000002</v>
      </c>
      <c r="D8" s="693">
        <v>4905.8750209999998</v>
      </c>
      <c r="E8" s="693">
        <v>4523.8016069999994</v>
      </c>
      <c r="F8" s="693">
        <v>4743.9567889999998</v>
      </c>
      <c r="G8" s="693">
        <v>5253.5367159999996</v>
      </c>
      <c r="H8" s="693">
        <v>4838.2395359999991</v>
      </c>
      <c r="I8" s="694">
        <f t="shared" si="0"/>
        <v>2.6755332124016795</v>
      </c>
      <c r="J8" s="235"/>
      <c r="K8" s="235"/>
      <c r="L8" s="235"/>
    </row>
    <row r="9" spans="1:20" ht="40.5" customHeight="1">
      <c r="A9" s="692" t="s">
        <v>338</v>
      </c>
      <c r="B9" s="693">
        <v>145.35599999999997</v>
      </c>
      <c r="C9" s="693">
        <v>128.690744</v>
      </c>
      <c r="D9" s="693">
        <v>79.225426999999982</v>
      </c>
      <c r="E9" s="693">
        <v>55.866631999999996</v>
      </c>
      <c r="F9" s="693">
        <v>103.654431</v>
      </c>
      <c r="G9" s="693">
        <v>118.27779400000001</v>
      </c>
      <c r="H9" s="693">
        <v>104.115413</v>
      </c>
      <c r="I9" s="694">
        <f t="shared" si="0"/>
        <v>5.7575538236934794E-2</v>
      </c>
      <c r="J9" s="235"/>
      <c r="K9" s="235"/>
      <c r="L9" s="235"/>
    </row>
    <row r="10" spans="1:20" ht="40.5" customHeight="1">
      <c r="A10" s="692" t="s">
        <v>339</v>
      </c>
      <c r="B10" s="695">
        <v>64.611595999999992</v>
      </c>
      <c r="C10" s="530">
        <v>84.785107000000011</v>
      </c>
      <c r="D10" s="530">
        <v>67.465993999999995</v>
      </c>
      <c r="E10" s="530">
        <v>45.268465000000006</v>
      </c>
      <c r="F10" s="530">
        <v>40.827623000000003</v>
      </c>
      <c r="G10" s="530">
        <v>39.386258000000005</v>
      </c>
      <c r="H10" s="530">
        <v>39.542798999999995</v>
      </c>
      <c r="I10" s="694">
        <f t="shared" si="0"/>
        <v>2.1867059546888858E-2</v>
      </c>
      <c r="J10" s="235"/>
      <c r="K10" s="235"/>
    </row>
    <row r="11" spans="1:20" ht="40.5" customHeight="1">
      <c r="A11" s="692" t="s">
        <v>340</v>
      </c>
      <c r="B11" s="693">
        <v>165.56376800000001</v>
      </c>
      <c r="C11" s="693">
        <v>125.75481599999999</v>
      </c>
      <c r="D11" s="693">
        <v>103.11262799999999</v>
      </c>
      <c r="E11" s="693">
        <v>57.482002000000001</v>
      </c>
      <c r="F11" s="693">
        <v>63.298952</v>
      </c>
      <c r="G11" s="693">
        <v>76.008044999999996</v>
      </c>
      <c r="H11" s="693">
        <v>127.582244</v>
      </c>
      <c r="I11" s="694">
        <f t="shared" si="0"/>
        <v>7.0552631508804031E-2</v>
      </c>
      <c r="J11" s="235"/>
      <c r="K11" s="235"/>
    </row>
    <row r="12" spans="1:20" ht="40.5" customHeight="1">
      <c r="A12" s="692" t="s">
        <v>341</v>
      </c>
      <c r="B12" s="695">
        <v>5325.4910419999997</v>
      </c>
      <c r="C12" s="693">
        <v>6678.7069790000005</v>
      </c>
      <c r="D12" s="693">
        <v>6082.0153870000004</v>
      </c>
      <c r="E12" s="693">
        <v>7868.2338379999992</v>
      </c>
      <c r="F12" s="693">
        <v>13185.729427999999</v>
      </c>
      <c r="G12" s="693">
        <v>7223.4547069999999</v>
      </c>
      <c r="H12" s="693">
        <v>7634.9392339999995</v>
      </c>
      <c r="I12" s="694">
        <f t="shared" si="0"/>
        <v>4.2221004857738071</v>
      </c>
      <c r="J12" s="235"/>
      <c r="K12" s="235"/>
    </row>
    <row r="13" spans="1:20" ht="40.5" customHeight="1">
      <c r="A13" s="692" t="s">
        <v>342</v>
      </c>
      <c r="B13" s="693">
        <v>745.46813899997505</v>
      </c>
      <c r="C13" s="696">
        <v>818.39057099996717</v>
      </c>
      <c r="D13" s="696">
        <v>543.46818400002667</v>
      </c>
      <c r="E13" s="696">
        <v>584.38393400001223</v>
      </c>
      <c r="F13" s="696">
        <v>906.35064200000488</v>
      </c>
      <c r="G13" s="696">
        <v>1051.4168179999979</v>
      </c>
      <c r="H13" s="693">
        <v>1042.5645239999867</v>
      </c>
      <c r="I13" s="694">
        <f t="shared" si="0"/>
        <v>0.57653532638854299</v>
      </c>
      <c r="J13" s="235"/>
      <c r="K13" s="235"/>
    </row>
    <row r="14" spans="1:20" s="241" customFormat="1" ht="40.5" customHeight="1">
      <c r="A14" s="1094" t="s">
        <v>330</v>
      </c>
      <c r="B14" s="1148">
        <v>161480.91470199998</v>
      </c>
      <c r="C14" s="1148">
        <v>166504.86179499998</v>
      </c>
      <c r="D14" s="1148">
        <v>150982.11376600002</v>
      </c>
      <c r="E14" s="1148">
        <v>149246.99926300001</v>
      </c>
      <c r="F14" s="1148">
        <v>164494.619316</v>
      </c>
      <c r="G14" s="1148">
        <v>177168.75628799998</v>
      </c>
      <c r="H14" s="1148">
        <v>180832.72200000001</v>
      </c>
      <c r="I14" s="1095">
        <f t="shared" si="0"/>
        <v>100</v>
      </c>
      <c r="O14" s="231"/>
      <c r="P14" s="231"/>
      <c r="S14" s="231"/>
      <c r="T14" s="231"/>
    </row>
    <row r="15" spans="1:20" ht="14.1" customHeight="1">
      <c r="A15" s="231" t="s">
        <v>903</v>
      </c>
      <c r="I15" s="231" t="s">
        <v>189</v>
      </c>
    </row>
    <row r="16" spans="1:20" ht="14.1" customHeight="1">
      <c r="F16" s="165" t="s">
        <v>51</v>
      </c>
      <c r="G16" s="165"/>
    </row>
    <row r="17" spans="2:8" ht="14.1" customHeight="1">
      <c r="B17" s="243"/>
      <c r="C17" s="243"/>
      <c r="D17" s="243"/>
      <c r="E17" s="243"/>
      <c r="F17" s="243"/>
      <c r="G17" s="243"/>
      <c r="H17" s="243"/>
    </row>
    <row r="18" spans="2:8" ht="14.1" customHeight="1">
      <c r="H18" s="243"/>
    </row>
    <row r="19" spans="2:8" ht="14.1" hidden="1" customHeight="1"/>
    <row r="20" spans="2:8" ht="14.1" customHeight="1">
      <c r="B20" s="243"/>
      <c r="C20" s="243"/>
      <c r="D20" s="243"/>
      <c r="E20" s="243"/>
      <c r="F20" s="243"/>
      <c r="G20" s="243"/>
      <c r="H20" s="243"/>
    </row>
  </sheetData>
  <sortState ref="S12:T18">
    <sortCondition ref="S12"/>
  </sortState>
  <mergeCells count="5">
    <mergeCell ref="J6:L6"/>
    <mergeCell ref="B3:H3"/>
    <mergeCell ref="A3:A4"/>
    <mergeCell ref="I3:I4"/>
    <mergeCell ref="H2:I2"/>
  </mergeCells>
  <hyperlinks>
    <hyperlink ref="G1" location="'TABLOİÇİNDE-1'!A98" display="INDEX"/>
    <hyperlink ref="G1:N1" location="'TABLOİÇİNDE-1'!A37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showGridLines="0" zoomScale="75" workbookViewId="0">
      <selection activeCell="A3" sqref="A3:A4"/>
    </sheetView>
  </sheetViews>
  <sheetFormatPr defaultRowHeight="12"/>
  <cols>
    <col min="1" max="1" width="38.33203125" style="231" customWidth="1"/>
    <col min="2" max="2" width="10.5546875" style="231" bestFit="1" customWidth="1"/>
    <col min="3" max="3" width="9" style="231" bestFit="1" customWidth="1"/>
    <col min="4" max="4" width="10.5546875" style="231" bestFit="1" customWidth="1"/>
    <col min="5" max="5" width="9" style="231" bestFit="1" customWidth="1"/>
    <col min="6" max="6" width="10.5546875" style="231" bestFit="1" customWidth="1"/>
    <col min="7" max="7" width="9" style="231" bestFit="1" customWidth="1"/>
    <col min="8" max="8" width="10.5546875" style="231" bestFit="1" customWidth="1"/>
    <col min="9" max="9" width="9" style="231" bestFit="1" customWidth="1"/>
    <col min="10" max="10" width="10.5546875" style="231" bestFit="1" customWidth="1"/>
    <col min="11" max="11" width="9" style="231" bestFit="1" customWidth="1"/>
    <col min="12" max="12" width="10.5546875" style="231" bestFit="1" customWidth="1"/>
    <col min="13" max="13" width="9" style="231" bestFit="1" customWidth="1"/>
    <col min="14" max="14" width="10.5546875" style="231" bestFit="1" customWidth="1"/>
    <col min="15" max="15" width="8.88671875" style="231" bestFit="1" customWidth="1"/>
    <col min="16" max="16" width="10.44140625" style="231" customWidth="1"/>
    <col min="17" max="17" width="2" style="286" customWidth="1"/>
    <col min="18" max="18" width="52.6640625" style="231" bestFit="1" customWidth="1"/>
    <col min="19" max="23" width="9.109375" style="235"/>
    <col min="24" max="256" width="9.109375" style="231"/>
    <col min="257" max="257" width="36.44140625" style="231" customWidth="1"/>
    <col min="258" max="259" width="0" style="231" hidden="1" customWidth="1"/>
    <col min="260" max="260" width="8.6640625" style="231" bestFit="1" customWidth="1"/>
    <col min="261" max="261" width="11" style="231" bestFit="1" customWidth="1"/>
    <col min="262" max="262" width="8.6640625" style="231" bestFit="1" customWidth="1"/>
    <col min="263" max="263" width="11" style="231" bestFit="1" customWidth="1"/>
    <col min="264" max="264" width="8.6640625" style="231" bestFit="1" customWidth="1"/>
    <col min="265" max="265" width="11" style="231" bestFit="1" customWidth="1"/>
    <col min="266" max="266" width="8.6640625" style="231" bestFit="1" customWidth="1"/>
    <col min="267" max="267" width="11" style="231" bestFit="1" customWidth="1"/>
    <col min="268" max="268" width="8.6640625" style="231" bestFit="1" customWidth="1"/>
    <col min="269" max="269" width="11" style="231" bestFit="1" customWidth="1"/>
    <col min="270" max="270" width="8.6640625" style="231" bestFit="1" customWidth="1"/>
    <col min="271" max="271" width="11" style="231" bestFit="1" customWidth="1"/>
    <col min="272" max="272" width="11.44140625" style="231" bestFit="1" customWidth="1"/>
    <col min="273" max="273" width="2" style="231" customWidth="1"/>
    <col min="274" max="274" width="52.6640625" style="231" bestFit="1" customWidth="1"/>
    <col min="275" max="512" width="9.109375" style="231"/>
    <col min="513" max="513" width="36.44140625" style="231" customWidth="1"/>
    <col min="514" max="515" width="0" style="231" hidden="1" customWidth="1"/>
    <col min="516" max="516" width="8.6640625" style="231" bestFit="1" customWidth="1"/>
    <col min="517" max="517" width="11" style="231" bestFit="1" customWidth="1"/>
    <col min="518" max="518" width="8.6640625" style="231" bestFit="1" customWidth="1"/>
    <col min="519" max="519" width="11" style="231" bestFit="1" customWidth="1"/>
    <col min="520" max="520" width="8.6640625" style="231" bestFit="1" customWidth="1"/>
    <col min="521" max="521" width="11" style="231" bestFit="1" customWidth="1"/>
    <col min="522" max="522" width="8.6640625" style="231" bestFit="1" customWidth="1"/>
    <col min="523" max="523" width="11" style="231" bestFit="1" customWidth="1"/>
    <col min="524" max="524" width="8.6640625" style="231" bestFit="1" customWidth="1"/>
    <col min="525" max="525" width="11" style="231" bestFit="1" customWidth="1"/>
    <col min="526" max="526" width="8.6640625" style="231" bestFit="1" customWidth="1"/>
    <col min="527" max="527" width="11" style="231" bestFit="1" customWidth="1"/>
    <col min="528" max="528" width="11.44140625" style="231" bestFit="1" customWidth="1"/>
    <col min="529" max="529" width="2" style="231" customWidth="1"/>
    <col min="530" max="530" width="52.6640625" style="231" bestFit="1" customWidth="1"/>
    <col min="531" max="768" width="9.109375" style="231"/>
    <col min="769" max="769" width="36.44140625" style="231" customWidth="1"/>
    <col min="770" max="771" width="0" style="231" hidden="1" customWidth="1"/>
    <col min="772" max="772" width="8.6640625" style="231" bestFit="1" customWidth="1"/>
    <col min="773" max="773" width="11" style="231" bestFit="1" customWidth="1"/>
    <col min="774" max="774" width="8.6640625" style="231" bestFit="1" customWidth="1"/>
    <col min="775" max="775" width="11" style="231" bestFit="1" customWidth="1"/>
    <col min="776" max="776" width="8.6640625" style="231" bestFit="1" customWidth="1"/>
    <col min="777" max="777" width="11" style="231" bestFit="1" customWidth="1"/>
    <col min="778" max="778" width="8.6640625" style="231" bestFit="1" customWidth="1"/>
    <col min="779" max="779" width="11" style="231" bestFit="1" customWidth="1"/>
    <col min="780" max="780" width="8.6640625" style="231" bestFit="1" customWidth="1"/>
    <col min="781" max="781" width="11" style="231" bestFit="1" customWidth="1"/>
    <col min="782" max="782" width="8.6640625" style="231" bestFit="1" customWidth="1"/>
    <col min="783" max="783" width="11" style="231" bestFit="1" customWidth="1"/>
    <col min="784" max="784" width="11.44140625" style="231" bestFit="1" customWidth="1"/>
    <col min="785" max="785" width="2" style="231" customWidth="1"/>
    <col min="786" max="786" width="52.6640625" style="231" bestFit="1" customWidth="1"/>
    <col min="787" max="1024" width="9.109375" style="231"/>
    <col min="1025" max="1025" width="36.44140625" style="231" customWidth="1"/>
    <col min="1026" max="1027" width="0" style="231" hidden="1" customWidth="1"/>
    <col min="1028" max="1028" width="8.6640625" style="231" bestFit="1" customWidth="1"/>
    <col min="1029" max="1029" width="11" style="231" bestFit="1" customWidth="1"/>
    <col min="1030" max="1030" width="8.6640625" style="231" bestFit="1" customWidth="1"/>
    <col min="1031" max="1031" width="11" style="231" bestFit="1" customWidth="1"/>
    <col min="1032" max="1032" width="8.6640625" style="231" bestFit="1" customWidth="1"/>
    <col min="1033" max="1033" width="11" style="231" bestFit="1" customWidth="1"/>
    <col min="1034" max="1034" width="8.6640625" style="231" bestFit="1" customWidth="1"/>
    <col min="1035" max="1035" width="11" style="231" bestFit="1" customWidth="1"/>
    <col min="1036" max="1036" width="8.6640625" style="231" bestFit="1" customWidth="1"/>
    <col min="1037" max="1037" width="11" style="231" bestFit="1" customWidth="1"/>
    <col min="1038" max="1038" width="8.6640625" style="231" bestFit="1" customWidth="1"/>
    <col min="1039" max="1039" width="11" style="231" bestFit="1" customWidth="1"/>
    <col min="1040" max="1040" width="11.44140625" style="231" bestFit="1" customWidth="1"/>
    <col min="1041" max="1041" width="2" style="231" customWidth="1"/>
    <col min="1042" max="1042" width="52.6640625" style="231" bestFit="1" customWidth="1"/>
    <col min="1043" max="1280" width="9.109375" style="231"/>
    <col min="1281" max="1281" width="36.44140625" style="231" customWidth="1"/>
    <col min="1282" max="1283" width="0" style="231" hidden="1" customWidth="1"/>
    <col min="1284" max="1284" width="8.6640625" style="231" bestFit="1" customWidth="1"/>
    <col min="1285" max="1285" width="11" style="231" bestFit="1" customWidth="1"/>
    <col min="1286" max="1286" width="8.6640625" style="231" bestFit="1" customWidth="1"/>
    <col min="1287" max="1287" width="11" style="231" bestFit="1" customWidth="1"/>
    <col min="1288" max="1288" width="8.6640625" style="231" bestFit="1" customWidth="1"/>
    <col min="1289" max="1289" width="11" style="231" bestFit="1" customWidth="1"/>
    <col min="1290" max="1290" width="8.6640625" style="231" bestFit="1" customWidth="1"/>
    <col min="1291" max="1291" width="11" style="231" bestFit="1" customWidth="1"/>
    <col min="1292" max="1292" width="8.6640625" style="231" bestFit="1" customWidth="1"/>
    <col min="1293" max="1293" width="11" style="231" bestFit="1" customWidth="1"/>
    <col min="1294" max="1294" width="8.6640625" style="231" bestFit="1" customWidth="1"/>
    <col min="1295" max="1295" width="11" style="231" bestFit="1" customWidth="1"/>
    <col min="1296" max="1296" width="11.44140625" style="231" bestFit="1" customWidth="1"/>
    <col min="1297" max="1297" width="2" style="231" customWidth="1"/>
    <col min="1298" max="1298" width="52.6640625" style="231" bestFit="1" customWidth="1"/>
    <col min="1299" max="1536" width="9.109375" style="231"/>
    <col min="1537" max="1537" width="36.44140625" style="231" customWidth="1"/>
    <col min="1538" max="1539" width="0" style="231" hidden="1" customWidth="1"/>
    <col min="1540" max="1540" width="8.6640625" style="231" bestFit="1" customWidth="1"/>
    <col min="1541" max="1541" width="11" style="231" bestFit="1" customWidth="1"/>
    <col min="1542" max="1542" width="8.6640625" style="231" bestFit="1" customWidth="1"/>
    <col min="1543" max="1543" width="11" style="231" bestFit="1" customWidth="1"/>
    <col min="1544" max="1544" width="8.6640625" style="231" bestFit="1" customWidth="1"/>
    <col min="1545" max="1545" width="11" style="231" bestFit="1" customWidth="1"/>
    <col min="1546" max="1546" width="8.6640625" style="231" bestFit="1" customWidth="1"/>
    <col min="1547" max="1547" width="11" style="231" bestFit="1" customWidth="1"/>
    <col min="1548" max="1548" width="8.6640625" style="231" bestFit="1" customWidth="1"/>
    <col min="1549" max="1549" width="11" style="231" bestFit="1" customWidth="1"/>
    <col min="1550" max="1550" width="8.6640625" style="231" bestFit="1" customWidth="1"/>
    <col min="1551" max="1551" width="11" style="231" bestFit="1" customWidth="1"/>
    <col min="1552" max="1552" width="11.44140625" style="231" bestFit="1" customWidth="1"/>
    <col min="1553" max="1553" width="2" style="231" customWidth="1"/>
    <col min="1554" max="1554" width="52.6640625" style="231" bestFit="1" customWidth="1"/>
    <col min="1555" max="1792" width="9.109375" style="231"/>
    <col min="1793" max="1793" width="36.44140625" style="231" customWidth="1"/>
    <col min="1794" max="1795" width="0" style="231" hidden="1" customWidth="1"/>
    <col min="1796" max="1796" width="8.6640625" style="231" bestFit="1" customWidth="1"/>
    <col min="1797" max="1797" width="11" style="231" bestFit="1" customWidth="1"/>
    <col min="1798" max="1798" width="8.6640625" style="231" bestFit="1" customWidth="1"/>
    <col min="1799" max="1799" width="11" style="231" bestFit="1" customWidth="1"/>
    <col min="1800" max="1800" width="8.6640625" style="231" bestFit="1" customWidth="1"/>
    <col min="1801" max="1801" width="11" style="231" bestFit="1" customWidth="1"/>
    <col min="1802" max="1802" width="8.6640625" style="231" bestFit="1" customWidth="1"/>
    <col min="1803" max="1803" width="11" style="231" bestFit="1" customWidth="1"/>
    <col min="1804" max="1804" width="8.6640625" style="231" bestFit="1" customWidth="1"/>
    <col min="1805" max="1805" width="11" style="231" bestFit="1" customWidth="1"/>
    <col min="1806" max="1806" width="8.6640625" style="231" bestFit="1" customWidth="1"/>
    <col min="1807" max="1807" width="11" style="231" bestFit="1" customWidth="1"/>
    <col min="1808" max="1808" width="11.44140625" style="231" bestFit="1" customWidth="1"/>
    <col min="1809" max="1809" width="2" style="231" customWidth="1"/>
    <col min="1810" max="1810" width="52.6640625" style="231" bestFit="1" customWidth="1"/>
    <col min="1811" max="2048" width="9.109375" style="231"/>
    <col min="2049" max="2049" width="36.44140625" style="231" customWidth="1"/>
    <col min="2050" max="2051" width="0" style="231" hidden="1" customWidth="1"/>
    <col min="2052" max="2052" width="8.6640625" style="231" bestFit="1" customWidth="1"/>
    <col min="2053" max="2053" width="11" style="231" bestFit="1" customWidth="1"/>
    <col min="2054" max="2054" width="8.6640625" style="231" bestFit="1" customWidth="1"/>
    <col min="2055" max="2055" width="11" style="231" bestFit="1" customWidth="1"/>
    <col min="2056" max="2056" width="8.6640625" style="231" bestFit="1" customWidth="1"/>
    <col min="2057" max="2057" width="11" style="231" bestFit="1" customWidth="1"/>
    <col min="2058" max="2058" width="8.6640625" style="231" bestFit="1" customWidth="1"/>
    <col min="2059" max="2059" width="11" style="231" bestFit="1" customWidth="1"/>
    <col min="2060" max="2060" width="8.6640625" style="231" bestFit="1" customWidth="1"/>
    <col min="2061" max="2061" width="11" style="231" bestFit="1" customWidth="1"/>
    <col min="2062" max="2062" width="8.6640625" style="231" bestFit="1" customWidth="1"/>
    <col min="2063" max="2063" width="11" style="231" bestFit="1" customWidth="1"/>
    <col min="2064" max="2064" width="11.44140625" style="231" bestFit="1" customWidth="1"/>
    <col min="2065" max="2065" width="2" style="231" customWidth="1"/>
    <col min="2066" max="2066" width="52.6640625" style="231" bestFit="1" customWidth="1"/>
    <col min="2067" max="2304" width="9.109375" style="231"/>
    <col min="2305" max="2305" width="36.44140625" style="231" customWidth="1"/>
    <col min="2306" max="2307" width="0" style="231" hidden="1" customWidth="1"/>
    <col min="2308" max="2308" width="8.6640625" style="231" bestFit="1" customWidth="1"/>
    <col min="2309" max="2309" width="11" style="231" bestFit="1" customWidth="1"/>
    <col min="2310" max="2310" width="8.6640625" style="231" bestFit="1" customWidth="1"/>
    <col min="2311" max="2311" width="11" style="231" bestFit="1" customWidth="1"/>
    <col min="2312" max="2312" width="8.6640625" style="231" bestFit="1" customWidth="1"/>
    <col min="2313" max="2313" width="11" style="231" bestFit="1" customWidth="1"/>
    <col min="2314" max="2314" width="8.6640625" style="231" bestFit="1" customWidth="1"/>
    <col min="2315" max="2315" width="11" style="231" bestFit="1" customWidth="1"/>
    <col min="2316" max="2316" width="8.6640625" style="231" bestFit="1" customWidth="1"/>
    <col min="2317" max="2317" width="11" style="231" bestFit="1" customWidth="1"/>
    <col min="2318" max="2318" width="8.6640625" style="231" bestFit="1" customWidth="1"/>
    <col min="2319" max="2319" width="11" style="231" bestFit="1" customWidth="1"/>
    <col min="2320" max="2320" width="11.44140625" style="231" bestFit="1" customWidth="1"/>
    <col min="2321" max="2321" width="2" style="231" customWidth="1"/>
    <col min="2322" max="2322" width="52.6640625" style="231" bestFit="1" customWidth="1"/>
    <col min="2323" max="2560" width="9.109375" style="231"/>
    <col min="2561" max="2561" width="36.44140625" style="231" customWidth="1"/>
    <col min="2562" max="2563" width="0" style="231" hidden="1" customWidth="1"/>
    <col min="2564" max="2564" width="8.6640625" style="231" bestFit="1" customWidth="1"/>
    <col min="2565" max="2565" width="11" style="231" bestFit="1" customWidth="1"/>
    <col min="2566" max="2566" width="8.6640625" style="231" bestFit="1" customWidth="1"/>
    <col min="2567" max="2567" width="11" style="231" bestFit="1" customWidth="1"/>
    <col min="2568" max="2568" width="8.6640625" style="231" bestFit="1" customWidth="1"/>
    <col min="2569" max="2569" width="11" style="231" bestFit="1" customWidth="1"/>
    <col min="2570" max="2570" width="8.6640625" style="231" bestFit="1" customWidth="1"/>
    <col min="2571" max="2571" width="11" style="231" bestFit="1" customWidth="1"/>
    <col min="2572" max="2572" width="8.6640625" style="231" bestFit="1" customWidth="1"/>
    <col min="2573" max="2573" width="11" style="231" bestFit="1" customWidth="1"/>
    <col min="2574" max="2574" width="8.6640625" style="231" bestFit="1" customWidth="1"/>
    <col min="2575" max="2575" width="11" style="231" bestFit="1" customWidth="1"/>
    <col min="2576" max="2576" width="11.44140625" style="231" bestFit="1" customWidth="1"/>
    <col min="2577" max="2577" width="2" style="231" customWidth="1"/>
    <col min="2578" max="2578" width="52.6640625" style="231" bestFit="1" customWidth="1"/>
    <col min="2579" max="2816" width="9.109375" style="231"/>
    <col min="2817" max="2817" width="36.44140625" style="231" customWidth="1"/>
    <col min="2818" max="2819" width="0" style="231" hidden="1" customWidth="1"/>
    <col min="2820" max="2820" width="8.6640625" style="231" bestFit="1" customWidth="1"/>
    <col min="2821" max="2821" width="11" style="231" bestFit="1" customWidth="1"/>
    <col min="2822" max="2822" width="8.6640625" style="231" bestFit="1" customWidth="1"/>
    <col min="2823" max="2823" width="11" style="231" bestFit="1" customWidth="1"/>
    <col min="2824" max="2824" width="8.6640625" style="231" bestFit="1" customWidth="1"/>
    <col min="2825" max="2825" width="11" style="231" bestFit="1" customWidth="1"/>
    <col min="2826" max="2826" width="8.6640625" style="231" bestFit="1" customWidth="1"/>
    <col min="2827" max="2827" width="11" style="231" bestFit="1" customWidth="1"/>
    <col min="2828" max="2828" width="8.6640625" style="231" bestFit="1" customWidth="1"/>
    <col min="2829" max="2829" width="11" style="231" bestFit="1" customWidth="1"/>
    <col min="2830" max="2830" width="8.6640625" style="231" bestFit="1" customWidth="1"/>
    <col min="2831" max="2831" width="11" style="231" bestFit="1" customWidth="1"/>
    <col min="2832" max="2832" width="11.44140625" style="231" bestFit="1" customWidth="1"/>
    <col min="2833" max="2833" width="2" style="231" customWidth="1"/>
    <col min="2834" max="2834" width="52.6640625" style="231" bestFit="1" customWidth="1"/>
    <col min="2835" max="3072" width="9.109375" style="231"/>
    <col min="3073" max="3073" width="36.44140625" style="231" customWidth="1"/>
    <col min="3074" max="3075" width="0" style="231" hidden="1" customWidth="1"/>
    <col min="3076" max="3076" width="8.6640625" style="231" bestFit="1" customWidth="1"/>
    <col min="3077" max="3077" width="11" style="231" bestFit="1" customWidth="1"/>
    <col min="3078" max="3078" width="8.6640625" style="231" bestFit="1" customWidth="1"/>
    <col min="3079" max="3079" width="11" style="231" bestFit="1" customWidth="1"/>
    <col min="3080" max="3080" width="8.6640625" style="231" bestFit="1" customWidth="1"/>
    <col min="3081" max="3081" width="11" style="231" bestFit="1" customWidth="1"/>
    <col min="3082" max="3082" width="8.6640625" style="231" bestFit="1" customWidth="1"/>
    <col min="3083" max="3083" width="11" style="231" bestFit="1" customWidth="1"/>
    <col min="3084" max="3084" width="8.6640625" style="231" bestFit="1" customWidth="1"/>
    <col min="3085" max="3085" width="11" style="231" bestFit="1" customWidth="1"/>
    <col min="3086" max="3086" width="8.6640625" style="231" bestFit="1" customWidth="1"/>
    <col min="3087" max="3087" width="11" style="231" bestFit="1" customWidth="1"/>
    <col min="3088" max="3088" width="11.44140625" style="231" bestFit="1" customWidth="1"/>
    <col min="3089" max="3089" width="2" style="231" customWidth="1"/>
    <col min="3090" max="3090" width="52.6640625" style="231" bestFit="1" customWidth="1"/>
    <col min="3091" max="3328" width="9.109375" style="231"/>
    <col min="3329" max="3329" width="36.44140625" style="231" customWidth="1"/>
    <col min="3330" max="3331" width="0" style="231" hidden="1" customWidth="1"/>
    <col min="3332" max="3332" width="8.6640625" style="231" bestFit="1" customWidth="1"/>
    <col min="3333" max="3333" width="11" style="231" bestFit="1" customWidth="1"/>
    <col min="3334" max="3334" width="8.6640625" style="231" bestFit="1" customWidth="1"/>
    <col min="3335" max="3335" width="11" style="231" bestFit="1" customWidth="1"/>
    <col min="3336" max="3336" width="8.6640625" style="231" bestFit="1" customWidth="1"/>
    <col min="3337" max="3337" width="11" style="231" bestFit="1" customWidth="1"/>
    <col min="3338" max="3338" width="8.6640625" style="231" bestFit="1" customWidth="1"/>
    <col min="3339" max="3339" width="11" style="231" bestFit="1" customWidth="1"/>
    <col min="3340" max="3340" width="8.6640625" style="231" bestFit="1" customWidth="1"/>
    <col min="3341" max="3341" width="11" style="231" bestFit="1" customWidth="1"/>
    <col min="3342" max="3342" width="8.6640625" style="231" bestFit="1" customWidth="1"/>
    <col min="3343" max="3343" width="11" style="231" bestFit="1" customWidth="1"/>
    <col min="3344" max="3344" width="11.44140625" style="231" bestFit="1" customWidth="1"/>
    <col min="3345" max="3345" width="2" style="231" customWidth="1"/>
    <col min="3346" max="3346" width="52.6640625" style="231" bestFit="1" customWidth="1"/>
    <col min="3347" max="3584" width="9.109375" style="231"/>
    <col min="3585" max="3585" width="36.44140625" style="231" customWidth="1"/>
    <col min="3586" max="3587" width="0" style="231" hidden="1" customWidth="1"/>
    <col min="3588" max="3588" width="8.6640625" style="231" bestFit="1" customWidth="1"/>
    <col min="3589" max="3589" width="11" style="231" bestFit="1" customWidth="1"/>
    <col min="3590" max="3590" width="8.6640625" style="231" bestFit="1" customWidth="1"/>
    <col min="3591" max="3591" width="11" style="231" bestFit="1" customWidth="1"/>
    <col min="3592" max="3592" width="8.6640625" style="231" bestFit="1" customWidth="1"/>
    <col min="3593" max="3593" width="11" style="231" bestFit="1" customWidth="1"/>
    <col min="3594" max="3594" width="8.6640625" style="231" bestFit="1" customWidth="1"/>
    <col min="3595" max="3595" width="11" style="231" bestFit="1" customWidth="1"/>
    <col min="3596" max="3596" width="8.6640625" style="231" bestFit="1" customWidth="1"/>
    <col min="3597" max="3597" width="11" style="231" bestFit="1" customWidth="1"/>
    <col min="3598" max="3598" width="8.6640625" style="231" bestFit="1" customWidth="1"/>
    <col min="3599" max="3599" width="11" style="231" bestFit="1" customWidth="1"/>
    <col min="3600" max="3600" width="11.44140625" style="231" bestFit="1" customWidth="1"/>
    <col min="3601" max="3601" width="2" style="231" customWidth="1"/>
    <col min="3602" max="3602" width="52.6640625" style="231" bestFit="1" customWidth="1"/>
    <col min="3603" max="3840" width="9.109375" style="231"/>
    <col min="3841" max="3841" width="36.44140625" style="231" customWidth="1"/>
    <col min="3842" max="3843" width="0" style="231" hidden="1" customWidth="1"/>
    <col min="3844" max="3844" width="8.6640625" style="231" bestFit="1" customWidth="1"/>
    <col min="3845" max="3845" width="11" style="231" bestFit="1" customWidth="1"/>
    <col min="3846" max="3846" width="8.6640625" style="231" bestFit="1" customWidth="1"/>
    <col min="3847" max="3847" width="11" style="231" bestFit="1" customWidth="1"/>
    <col min="3848" max="3848" width="8.6640625" style="231" bestFit="1" customWidth="1"/>
    <col min="3849" max="3849" width="11" style="231" bestFit="1" customWidth="1"/>
    <col min="3850" max="3850" width="8.6640625" style="231" bestFit="1" customWidth="1"/>
    <col min="3851" max="3851" width="11" style="231" bestFit="1" customWidth="1"/>
    <col min="3852" max="3852" width="8.6640625" style="231" bestFit="1" customWidth="1"/>
    <col min="3853" max="3853" width="11" style="231" bestFit="1" customWidth="1"/>
    <col min="3854" max="3854" width="8.6640625" style="231" bestFit="1" customWidth="1"/>
    <col min="3855" max="3855" width="11" style="231" bestFit="1" customWidth="1"/>
    <col min="3856" max="3856" width="11.44140625" style="231" bestFit="1" customWidth="1"/>
    <col min="3857" max="3857" width="2" style="231" customWidth="1"/>
    <col min="3858" max="3858" width="52.6640625" style="231" bestFit="1" customWidth="1"/>
    <col min="3859" max="4096" width="9.109375" style="231"/>
    <col min="4097" max="4097" width="36.44140625" style="231" customWidth="1"/>
    <col min="4098" max="4099" width="0" style="231" hidden="1" customWidth="1"/>
    <col min="4100" max="4100" width="8.6640625" style="231" bestFit="1" customWidth="1"/>
    <col min="4101" max="4101" width="11" style="231" bestFit="1" customWidth="1"/>
    <col min="4102" max="4102" width="8.6640625" style="231" bestFit="1" customWidth="1"/>
    <col min="4103" max="4103" width="11" style="231" bestFit="1" customWidth="1"/>
    <col min="4104" max="4104" width="8.6640625" style="231" bestFit="1" customWidth="1"/>
    <col min="4105" max="4105" width="11" style="231" bestFit="1" customWidth="1"/>
    <col min="4106" max="4106" width="8.6640625" style="231" bestFit="1" customWidth="1"/>
    <col min="4107" max="4107" width="11" style="231" bestFit="1" customWidth="1"/>
    <col min="4108" max="4108" width="8.6640625" style="231" bestFit="1" customWidth="1"/>
    <col min="4109" max="4109" width="11" style="231" bestFit="1" customWidth="1"/>
    <col min="4110" max="4110" width="8.6640625" style="231" bestFit="1" customWidth="1"/>
    <col min="4111" max="4111" width="11" style="231" bestFit="1" customWidth="1"/>
    <col min="4112" max="4112" width="11.44140625" style="231" bestFit="1" customWidth="1"/>
    <col min="4113" max="4113" width="2" style="231" customWidth="1"/>
    <col min="4114" max="4114" width="52.6640625" style="231" bestFit="1" customWidth="1"/>
    <col min="4115" max="4352" width="9.109375" style="231"/>
    <col min="4353" max="4353" width="36.44140625" style="231" customWidth="1"/>
    <col min="4354" max="4355" width="0" style="231" hidden="1" customWidth="1"/>
    <col min="4356" max="4356" width="8.6640625" style="231" bestFit="1" customWidth="1"/>
    <col min="4357" max="4357" width="11" style="231" bestFit="1" customWidth="1"/>
    <col min="4358" max="4358" width="8.6640625" style="231" bestFit="1" customWidth="1"/>
    <col min="4359" max="4359" width="11" style="231" bestFit="1" customWidth="1"/>
    <col min="4360" max="4360" width="8.6640625" style="231" bestFit="1" customWidth="1"/>
    <col min="4361" max="4361" width="11" style="231" bestFit="1" customWidth="1"/>
    <col min="4362" max="4362" width="8.6640625" style="231" bestFit="1" customWidth="1"/>
    <col min="4363" max="4363" width="11" style="231" bestFit="1" customWidth="1"/>
    <col min="4364" max="4364" width="8.6640625" style="231" bestFit="1" customWidth="1"/>
    <col min="4365" max="4365" width="11" style="231" bestFit="1" customWidth="1"/>
    <col min="4366" max="4366" width="8.6640625" style="231" bestFit="1" customWidth="1"/>
    <col min="4367" max="4367" width="11" style="231" bestFit="1" customWidth="1"/>
    <col min="4368" max="4368" width="11.44140625" style="231" bestFit="1" customWidth="1"/>
    <col min="4369" max="4369" width="2" style="231" customWidth="1"/>
    <col min="4370" max="4370" width="52.6640625" style="231" bestFit="1" customWidth="1"/>
    <col min="4371" max="4608" width="9.109375" style="231"/>
    <col min="4609" max="4609" width="36.44140625" style="231" customWidth="1"/>
    <col min="4610" max="4611" width="0" style="231" hidden="1" customWidth="1"/>
    <col min="4612" max="4612" width="8.6640625" style="231" bestFit="1" customWidth="1"/>
    <col min="4613" max="4613" width="11" style="231" bestFit="1" customWidth="1"/>
    <col min="4614" max="4614" width="8.6640625" style="231" bestFit="1" customWidth="1"/>
    <col min="4615" max="4615" width="11" style="231" bestFit="1" customWidth="1"/>
    <col min="4616" max="4616" width="8.6640625" style="231" bestFit="1" customWidth="1"/>
    <col min="4617" max="4617" width="11" style="231" bestFit="1" customWidth="1"/>
    <col min="4618" max="4618" width="8.6640625" style="231" bestFit="1" customWidth="1"/>
    <col min="4619" max="4619" width="11" style="231" bestFit="1" customWidth="1"/>
    <col min="4620" max="4620" width="8.6640625" style="231" bestFit="1" customWidth="1"/>
    <col min="4621" max="4621" width="11" style="231" bestFit="1" customWidth="1"/>
    <col min="4622" max="4622" width="8.6640625" style="231" bestFit="1" customWidth="1"/>
    <col min="4623" max="4623" width="11" style="231" bestFit="1" customWidth="1"/>
    <col min="4624" max="4624" width="11.44140625" style="231" bestFit="1" customWidth="1"/>
    <col min="4625" max="4625" width="2" style="231" customWidth="1"/>
    <col min="4626" max="4626" width="52.6640625" style="231" bestFit="1" customWidth="1"/>
    <col min="4627" max="4864" width="9.109375" style="231"/>
    <col min="4865" max="4865" width="36.44140625" style="231" customWidth="1"/>
    <col min="4866" max="4867" width="0" style="231" hidden="1" customWidth="1"/>
    <col min="4868" max="4868" width="8.6640625" style="231" bestFit="1" customWidth="1"/>
    <col min="4869" max="4869" width="11" style="231" bestFit="1" customWidth="1"/>
    <col min="4870" max="4870" width="8.6640625" style="231" bestFit="1" customWidth="1"/>
    <col min="4871" max="4871" width="11" style="231" bestFit="1" customWidth="1"/>
    <col min="4872" max="4872" width="8.6640625" style="231" bestFit="1" customWidth="1"/>
    <col min="4873" max="4873" width="11" style="231" bestFit="1" customWidth="1"/>
    <col min="4874" max="4874" width="8.6640625" style="231" bestFit="1" customWidth="1"/>
    <col min="4875" max="4875" width="11" style="231" bestFit="1" customWidth="1"/>
    <col min="4876" max="4876" width="8.6640625" style="231" bestFit="1" customWidth="1"/>
    <col min="4877" max="4877" width="11" style="231" bestFit="1" customWidth="1"/>
    <col min="4878" max="4878" width="8.6640625" style="231" bestFit="1" customWidth="1"/>
    <col min="4879" max="4879" width="11" style="231" bestFit="1" customWidth="1"/>
    <col min="4880" max="4880" width="11.44140625" style="231" bestFit="1" customWidth="1"/>
    <col min="4881" max="4881" width="2" style="231" customWidth="1"/>
    <col min="4882" max="4882" width="52.6640625" style="231" bestFit="1" customWidth="1"/>
    <col min="4883" max="5120" width="9.109375" style="231"/>
    <col min="5121" max="5121" width="36.44140625" style="231" customWidth="1"/>
    <col min="5122" max="5123" width="0" style="231" hidden="1" customWidth="1"/>
    <col min="5124" max="5124" width="8.6640625" style="231" bestFit="1" customWidth="1"/>
    <col min="5125" max="5125" width="11" style="231" bestFit="1" customWidth="1"/>
    <col min="5126" max="5126" width="8.6640625" style="231" bestFit="1" customWidth="1"/>
    <col min="5127" max="5127" width="11" style="231" bestFit="1" customWidth="1"/>
    <col min="5128" max="5128" width="8.6640625" style="231" bestFit="1" customWidth="1"/>
    <col min="5129" max="5129" width="11" style="231" bestFit="1" customWidth="1"/>
    <col min="5130" max="5130" width="8.6640625" style="231" bestFit="1" customWidth="1"/>
    <col min="5131" max="5131" width="11" style="231" bestFit="1" customWidth="1"/>
    <col min="5132" max="5132" width="8.6640625" style="231" bestFit="1" customWidth="1"/>
    <col min="5133" max="5133" width="11" style="231" bestFit="1" customWidth="1"/>
    <col min="5134" max="5134" width="8.6640625" style="231" bestFit="1" customWidth="1"/>
    <col min="5135" max="5135" width="11" style="231" bestFit="1" customWidth="1"/>
    <col min="5136" max="5136" width="11.44140625" style="231" bestFit="1" customWidth="1"/>
    <col min="5137" max="5137" width="2" style="231" customWidth="1"/>
    <col min="5138" max="5138" width="52.6640625" style="231" bestFit="1" customWidth="1"/>
    <col min="5139" max="5376" width="9.109375" style="231"/>
    <col min="5377" max="5377" width="36.44140625" style="231" customWidth="1"/>
    <col min="5378" max="5379" width="0" style="231" hidden="1" customWidth="1"/>
    <col min="5380" max="5380" width="8.6640625" style="231" bestFit="1" customWidth="1"/>
    <col min="5381" max="5381" width="11" style="231" bestFit="1" customWidth="1"/>
    <col min="5382" max="5382" width="8.6640625" style="231" bestFit="1" customWidth="1"/>
    <col min="5383" max="5383" width="11" style="231" bestFit="1" customWidth="1"/>
    <col min="5384" max="5384" width="8.6640625" style="231" bestFit="1" customWidth="1"/>
    <col min="5385" max="5385" width="11" style="231" bestFit="1" customWidth="1"/>
    <col min="5386" max="5386" width="8.6640625" style="231" bestFit="1" customWidth="1"/>
    <col min="5387" max="5387" width="11" style="231" bestFit="1" customWidth="1"/>
    <col min="5388" max="5388" width="8.6640625" style="231" bestFit="1" customWidth="1"/>
    <col min="5389" max="5389" width="11" style="231" bestFit="1" customWidth="1"/>
    <col min="5390" max="5390" width="8.6640625" style="231" bestFit="1" customWidth="1"/>
    <col min="5391" max="5391" width="11" style="231" bestFit="1" customWidth="1"/>
    <col min="5392" max="5392" width="11.44140625" style="231" bestFit="1" customWidth="1"/>
    <col min="5393" max="5393" width="2" style="231" customWidth="1"/>
    <col min="5394" max="5394" width="52.6640625" style="231" bestFit="1" customWidth="1"/>
    <col min="5395" max="5632" width="9.109375" style="231"/>
    <col min="5633" max="5633" width="36.44140625" style="231" customWidth="1"/>
    <col min="5634" max="5635" width="0" style="231" hidden="1" customWidth="1"/>
    <col min="5636" max="5636" width="8.6640625" style="231" bestFit="1" customWidth="1"/>
    <col min="5637" max="5637" width="11" style="231" bestFit="1" customWidth="1"/>
    <col min="5638" max="5638" width="8.6640625" style="231" bestFit="1" customWidth="1"/>
    <col min="5639" max="5639" width="11" style="231" bestFit="1" customWidth="1"/>
    <col min="5640" max="5640" width="8.6640625" style="231" bestFit="1" customWidth="1"/>
    <col min="5641" max="5641" width="11" style="231" bestFit="1" customWidth="1"/>
    <col min="5642" max="5642" width="8.6640625" style="231" bestFit="1" customWidth="1"/>
    <col min="5643" max="5643" width="11" style="231" bestFit="1" customWidth="1"/>
    <col min="5644" max="5644" width="8.6640625" style="231" bestFit="1" customWidth="1"/>
    <col min="5645" max="5645" width="11" style="231" bestFit="1" customWidth="1"/>
    <col min="5646" max="5646" width="8.6640625" style="231" bestFit="1" customWidth="1"/>
    <col min="5647" max="5647" width="11" style="231" bestFit="1" customWidth="1"/>
    <col min="5648" max="5648" width="11.44140625" style="231" bestFit="1" customWidth="1"/>
    <col min="5649" max="5649" width="2" style="231" customWidth="1"/>
    <col min="5650" max="5650" width="52.6640625" style="231" bestFit="1" customWidth="1"/>
    <col min="5651" max="5888" width="9.109375" style="231"/>
    <col min="5889" max="5889" width="36.44140625" style="231" customWidth="1"/>
    <col min="5890" max="5891" width="0" style="231" hidden="1" customWidth="1"/>
    <col min="5892" max="5892" width="8.6640625" style="231" bestFit="1" customWidth="1"/>
    <col min="5893" max="5893" width="11" style="231" bestFit="1" customWidth="1"/>
    <col min="5894" max="5894" width="8.6640625" style="231" bestFit="1" customWidth="1"/>
    <col min="5895" max="5895" width="11" style="231" bestFit="1" customWidth="1"/>
    <col min="5896" max="5896" width="8.6640625" style="231" bestFit="1" customWidth="1"/>
    <col min="5897" max="5897" width="11" style="231" bestFit="1" customWidth="1"/>
    <col min="5898" max="5898" width="8.6640625" style="231" bestFit="1" customWidth="1"/>
    <col min="5899" max="5899" width="11" style="231" bestFit="1" customWidth="1"/>
    <col min="5900" max="5900" width="8.6640625" style="231" bestFit="1" customWidth="1"/>
    <col min="5901" max="5901" width="11" style="231" bestFit="1" customWidth="1"/>
    <col min="5902" max="5902" width="8.6640625" style="231" bestFit="1" customWidth="1"/>
    <col min="5903" max="5903" width="11" style="231" bestFit="1" customWidth="1"/>
    <col min="5904" max="5904" width="11.44140625" style="231" bestFit="1" customWidth="1"/>
    <col min="5905" max="5905" width="2" style="231" customWidth="1"/>
    <col min="5906" max="5906" width="52.6640625" style="231" bestFit="1" customWidth="1"/>
    <col min="5907" max="6144" width="9.109375" style="231"/>
    <col min="6145" max="6145" width="36.44140625" style="231" customWidth="1"/>
    <col min="6146" max="6147" width="0" style="231" hidden="1" customWidth="1"/>
    <col min="6148" max="6148" width="8.6640625" style="231" bestFit="1" customWidth="1"/>
    <col min="6149" max="6149" width="11" style="231" bestFit="1" customWidth="1"/>
    <col min="6150" max="6150" width="8.6640625" style="231" bestFit="1" customWidth="1"/>
    <col min="6151" max="6151" width="11" style="231" bestFit="1" customWidth="1"/>
    <col min="6152" max="6152" width="8.6640625" style="231" bestFit="1" customWidth="1"/>
    <col min="6153" max="6153" width="11" style="231" bestFit="1" customWidth="1"/>
    <col min="6154" max="6154" width="8.6640625" style="231" bestFit="1" customWidth="1"/>
    <col min="6155" max="6155" width="11" style="231" bestFit="1" customWidth="1"/>
    <col min="6156" max="6156" width="8.6640625" style="231" bestFit="1" customWidth="1"/>
    <col min="6157" max="6157" width="11" style="231" bestFit="1" customWidth="1"/>
    <col min="6158" max="6158" width="8.6640625" style="231" bestFit="1" customWidth="1"/>
    <col min="6159" max="6159" width="11" style="231" bestFit="1" customWidth="1"/>
    <col min="6160" max="6160" width="11.44140625" style="231" bestFit="1" customWidth="1"/>
    <col min="6161" max="6161" width="2" style="231" customWidth="1"/>
    <col min="6162" max="6162" width="52.6640625" style="231" bestFit="1" customWidth="1"/>
    <col min="6163" max="6400" width="9.109375" style="231"/>
    <col min="6401" max="6401" width="36.44140625" style="231" customWidth="1"/>
    <col min="6402" max="6403" width="0" style="231" hidden="1" customWidth="1"/>
    <col min="6404" max="6404" width="8.6640625" style="231" bestFit="1" customWidth="1"/>
    <col min="6405" max="6405" width="11" style="231" bestFit="1" customWidth="1"/>
    <col min="6406" max="6406" width="8.6640625" style="231" bestFit="1" customWidth="1"/>
    <col min="6407" max="6407" width="11" style="231" bestFit="1" customWidth="1"/>
    <col min="6408" max="6408" width="8.6640625" style="231" bestFit="1" customWidth="1"/>
    <col min="6409" max="6409" width="11" style="231" bestFit="1" customWidth="1"/>
    <col min="6410" max="6410" width="8.6640625" style="231" bestFit="1" customWidth="1"/>
    <col min="6411" max="6411" width="11" style="231" bestFit="1" customWidth="1"/>
    <col min="6412" max="6412" width="8.6640625" style="231" bestFit="1" customWidth="1"/>
    <col min="6413" max="6413" width="11" style="231" bestFit="1" customWidth="1"/>
    <col min="6414" max="6414" width="8.6640625" style="231" bestFit="1" customWidth="1"/>
    <col min="6415" max="6415" width="11" style="231" bestFit="1" customWidth="1"/>
    <col min="6416" max="6416" width="11.44140625" style="231" bestFit="1" customWidth="1"/>
    <col min="6417" max="6417" width="2" style="231" customWidth="1"/>
    <col min="6418" max="6418" width="52.6640625" style="231" bestFit="1" customWidth="1"/>
    <col min="6419" max="6656" width="9.109375" style="231"/>
    <col min="6657" max="6657" width="36.44140625" style="231" customWidth="1"/>
    <col min="6658" max="6659" width="0" style="231" hidden="1" customWidth="1"/>
    <col min="6660" max="6660" width="8.6640625" style="231" bestFit="1" customWidth="1"/>
    <col min="6661" max="6661" width="11" style="231" bestFit="1" customWidth="1"/>
    <col min="6662" max="6662" width="8.6640625" style="231" bestFit="1" customWidth="1"/>
    <col min="6663" max="6663" width="11" style="231" bestFit="1" customWidth="1"/>
    <col min="6664" max="6664" width="8.6640625" style="231" bestFit="1" customWidth="1"/>
    <col min="6665" max="6665" width="11" style="231" bestFit="1" customWidth="1"/>
    <col min="6666" max="6666" width="8.6640625" style="231" bestFit="1" customWidth="1"/>
    <col min="6667" max="6667" width="11" style="231" bestFit="1" customWidth="1"/>
    <col min="6668" max="6668" width="8.6640625" style="231" bestFit="1" customWidth="1"/>
    <col min="6669" max="6669" width="11" style="231" bestFit="1" customWidth="1"/>
    <col min="6670" max="6670" width="8.6640625" style="231" bestFit="1" customWidth="1"/>
    <col min="6671" max="6671" width="11" style="231" bestFit="1" customWidth="1"/>
    <col min="6672" max="6672" width="11.44140625" style="231" bestFit="1" customWidth="1"/>
    <col min="6673" max="6673" width="2" style="231" customWidth="1"/>
    <col min="6674" max="6674" width="52.6640625" style="231" bestFit="1" customWidth="1"/>
    <col min="6675" max="6912" width="9.109375" style="231"/>
    <col min="6913" max="6913" width="36.44140625" style="231" customWidth="1"/>
    <col min="6914" max="6915" width="0" style="231" hidden="1" customWidth="1"/>
    <col min="6916" max="6916" width="8.6640625" style="231" bestFit="1" customWidth="1"/>
    <col min="6917" max="6917" width="11" style="231" bestFit="1" customWidth="1"/>
    <col min="6918" max="6918" width="8.6640625" style="231" bestFit="1" customWidth="1"/>
    <col min="6919" max="6919" width="11" style="231" bestFit="1" customWidth="1"/>
    <col min="6920" max="6920" width="8.6640625" style="231" bestFit="1" customWidth="1"/>
    <col min="6921" max="6921" width="11" style="231" bestFit="1" customWidth="1"/>
    <col min="6922" max="6922" width="8.6640625" style="231" bestFit="1" customWidth="1"/>
    <col min="6923" max="6923" width="11" style="231" bestFit="1" customWidth="1"/>
    <col min="6924" max="6924" width="8.6640625" style="231" bestFit="1" customWidth="1"/>
    <col min="6925" max="6925" width="11" style="231" bestFit="1" customWidth="1"/>
    <col min="6926" max="6926" width="8.6640625" style="231" bestFit="1" customWidth="1"/>
    <col min="6927" max="6927" width="11" style="231" bestFit="1" customWidth="1"/>
    <col min="6928" max="6928" width="11.44140625" style="231" bestFit="1" customWidth="1"/>
    <col min="6929" max="6929" width="2" style="231" customWidth="1"/>
    <col min="6930" max="6930" width="52.6640625" style="231" bestFit="1" customWidth="1"/>
    <col min="6931" max="7168" width="9.109375" style="231"/>
    <col min="7169" max="7169" width="36.44140625" style="231" customWidth="1"/>
    <col min="7170" max="7171" width="0" style="231" hidden="1" customWidth="1"/>
    <col min="7172" max="7172" width="8.6640625" style="231" bestFit="1" customWidth="1"/>
    <col min="7173" max="7173" width="11" style="231" bestFit="1" customWidth="1"/>
    <col min="7174" max="7174" width="8.6640625" style="231" bestFit="1" customWidth="1"/>
    <col min="7175" max="7175" width="11" style="231" bestFit="1" customWidth="1"/>
    <col min="7176" max="7176" width="8.6640625" style="231" bestFit="1" customWidth="1"/>
    <col min="7177" max="7177" width="11" style="231" bestFit="1" customWidth="1"/>
    <col min="7178" max="7178" width="8.6640625" style="231" bestFit="1" customWidth="1"/>
    <col min="7179" max="7179" width="11" style="231" bestFit="1" customWidth="1"/>
    <col min="7180" max="7180" width="8.6640625" style="231" bestFit="1" customWidth="1"/>
    <col min="7181" max="7181" width="11" style="231" bestFit="1" customWidth="1"/>
    <col min="7182" max="7182" width="8.6640625" style="231" bestFit="1" customWidth="1"/>
    <col min="7183" max="7183" width="11" style="231" bestFit="1" customWidth="1"/>
    <col min="7184" max="7184" width="11.44140625" style="231" bestFit="1" customWidth="1"/>
    <col min="7185" max="7185" width="2" style="231" customWidth="1"/>
    <col min="7186" max="7186" width="52.6640625" style="231" bestFit="1" customWidth="1"/>
    <col min="7187" max="7424" width="9.109375" style="231"/>
    <col min="7425" max="7425" width="36.44140625" style="231" customWidth="1"/>
    <col min="7426" max="7427" width="0" style="231" hidden="1" customWidth="1"/>
    <col min="7428" max="7428" width="8.6640625" style="231" bestFit="1" customWidth="1"/>
    <col min="7429" max="7429" width="11" style="231" bestFit="1" customWidth="1"/>
    <col min="7430" max="7430" width="8.6640625" style="231" bestFit="1" customWidth="1"/>
    <col min="7431" max="7431" width="11" style="231" bestFit="1" customWidth="1"/>
    <col min="7432" max="7432" width="8.6640625" style="231" bestFit="1" customWidth="1"/>
    <col min="7433" max="7433" width="11" style="231" bestFit="1" customWidth="1"/>
    <col min="7434" max="7434" width="8.6640625" style="231" bestFit="1" customWidth="1"/>
    <col min="7435" max="7435" width="11" style="231" bestFit="1" customWidth="1"/>
    <col min="7436" max="7436" width="8.6640625" style="231" bestFit="1" customWidth="1"/>
    <col min="7437" max="7437" width="11" style="231" bestFit="1" customWidth="1"/>
    <col min="7438" max="7438" width="8.6640625" style="231" bestFit="1" customWidth="1"/>
    <col min="7439" max="7439" width="11" style="231" bestFit="1" customWidth="1"/>
    <col min="7440" max="7440" width="11.44140625" style="231" bestFit="1" customWidth="1"/>
    <col min="7441" max="7441" width="2" style="231" customWidth="1"/>
    <col min="7442" max="7442" width="52.6640625" style="231" bestFit="1" customWidth="1"/>
    <col min="7443" max="7680" width="9.109375" style="231"/>
    <col min="7681" max="7681" width="36.44140625" style="231" customWidth="1"/>
    <col min="7682" max="7683" width="0" style="231" hidden="1" customWidth="1"/>
    <col min="7684" max="7684" width="8.6640625" style="231" bestFit="1" customWidth="1"/>
    <col min="7685" max="7685" width="11" style="231" bestFit="1" customWidth="1"/>
    <col min="7686" max="7686" width="8.6640625" style="231" bestFit="1" customWidth="1"/>
    <col min="7687" max="7687" width="11" style="231" bestFit="1" customWidth="1"/>
    <col min="7688" max="7688" width="8.6640625" style="231" bestFit="1" customWidth="1"/>
    <col min="7689" max="7689" width="11" style="231" bestFit="1" customWidth="1"/>
    <col min="7690" max="7690" width="8.6640625" style="231" bestFit="1" customWidth="1"/>
    <col min="7691" max="7691" width="11" style="231" bestFit="1" customWidth="1"/>
    <col min="7692" max="7692" width="8.6640625" style="231" bestFit="1" customWidth="1"/>
    <col min="7693" max="7693" width="11" style="231" bestFit="1" customWidth="1"/>
    <col min="7694" max="7694" width="8.6640625" style="231" bestFit="1" customWidth="1"/>
    <col min="7695" max="7695" width="11" style="231" bestFit="1" customWidth="1"/>
    <col min="7696" max="7696" width="11.44140625" style="231" bestFit="1" customWidth="1"/>
    <col min="7697" max="7697" width="2" style="231" customWidth="1"/>
    <col min="7698" max="7698" width="52.6640625" style="231" bestFit="1" customWidth="1"/>
    <col min="7699" max="7936" width="9.109375" style="231"/>
    <col min="7937" max="7937" width="36.44140625" style="231" customWidth="1"/>
    <col min="7938" max="7939" width="0" style="231" hidden="1" customWidth="1"/>
    <col min="7940" max="7940" width="8.6640625" style="231" bestFit="1" customWidth="1"/>
    <col min="7941" max="7941" width="11" style="231" bestFit="1" customWidth="1"/>
    <col min="7942" max="7942" width="8.6640625" style="231" bestFit="1" customWidth="1"/>
    <col min="7943" max="7943" width="11" style="231" bestFit="1" customWidth="1"/>
    <col min="7944" max="7944" width="8.6640625" style="231" bestFit="1" customWidth="1"/>
    <col min="7945" max="7945" width="11" style="231" bestFit="1" customWidth="1"/>
    <col min="7946" max="7946" width="8.6640625" style="231" bestFit="1" customWidth="1"/>
    <col min="7947" max="7947" width="11" style="231" bestFit="1" customWidth="1"/>
    <col min="7948" max="7948" width="8.6640625" style="231" bestFit="1" customWidth="1"/>
    <col min="7949" max="7949" width="11" style="231" bestFit="1" customWidth="1"/>
    <col min="7950" max="7950" width="8.6640625" style="231" bestFit="1" customWidth="1"/>
    <col min="7951" max="7951" width="11" style="231" bestFit="1" customWidth="1"/>
    <col min="7952" max="7952" width="11.44140625" style="231" bestFit="1" customWidth="1"/>
    <col min="7953" max="7953" width="2" style="231" customWidth="1"/>
    <col min="7954" max="7954" width="52.6640625" style="231" bestFit="1" customWidth="1"/>
    <col min="7955" max="8192" width="9.109375" style="231"/>
    <col min="8193" max="8193" width="36.44140625" style="231" customWidth="1"/>
    <col min="8194" max="8195" width="0" style="231" hidden="1" customWidth="1"/>
    <col min="8196" max="8196" width="8.6640625" style="231" bestFit="1" customWidth="1"/>
    <col min="8197" max="8197" width="11" style="231" bestFit="1" customWidth="1"/>
    <col min="8198" max="8198" width="8.6640625" style="231" bestFit="1" customWidth="1"/>
    <col min="8199" max="8199" width="11" style="231" bestFit="1" customWidth="1"/>
    <col min="8200" max="8200" width="8.6640625" style="231" bestFit="1" customWidth="1"/>
    <col min="8201" max="8201" width="11" style="231" bestFit="1" customWidth="1"/>
    <col min="8202" max="8202" width="8.6640625" style="231" bestFit="1" customWidth="1"/>
    <col min="8203" max="8203" width="11" style="231" bestFit="1" customWidth="1"/>
    <col min="8204" max="8204" width="8.6640625" style="231" bestFit="1" customWidth="1"/>
    <col min="8205" max="8205" width="11" style="231" bestFit="1" customWidth="1"/>
    <col min="8206" max="8206" width="8.6640625" style="231" bestFit="1" customWidth="1"/>
    <col min="8207" max="8207" width="11" style="231" bestFit="1" customWidth="1"/>
    <col min="8208" max="8208" width="11.44140625" style="231" bestFit="1" customWidth="1"/>
    <col min="8209" max="8209" width="2" style="231" customWidth="1"/>
    <col min="8210" max="8210" width="52.6640625" style="231" bestFit="1" customWidth="1"/>
    <col min="8211" max="8448" width="9.109375" style="231"/>
    <col min="8449" max="8449" width="36.44140625" style="231" customWidth="1"/>
    <col min="8450" max="8451" width="0" style="231" hidden="1" customWidth="1"/>
    <col min="8452" max="8452" width="8.6640625" style="231" bestFit="1" customWidth="1"/>
    <col min="8453" max="8453" width="11" style="231" bestFit="1" customWidth="1"/>
    <col min="8454" max="8454" width="8.6640625" style="231" bestFit="1" customWidth="1"/>
    <col min="8455" max="8455" width="11" style="231" bestFit="1" customWidth="1"/>
    <col min="8456" max="8456" width="8.6640625" style="231" bestFit="1" customWidth="1"/>
    <col min="8457" max="8457" width="11" style="231" bestFit="1" customWidth="1"/>
    <col min="8458" max="8458" width="8.6640625" style="231" bestFit="1" customWidth="1"/>
    <col min="8459" max="8459" width="11" style="231" bestFit="1" customWidth="1"/>
    <col min="8460" max="8460" width="8.6640625" style="231" bestFit="1" customWidth="1"/>
    <col min="8461" max="8461" width="11" style="231" bestFit="1" customWidth="1"/>
    <col min="8462" max="8462" width="8.6640625" style="231" bestFit="1" customWidth="1"/>
    <col min="8463" max="8463" width="11" style="231" bestFit="1" customWidth="1"/>
    <col min="8464" max="8464" width="11.44140625" style="231" bestFit="1" customWidth="1"/>
    <col min="8465" max="8465" width="2" style="231" customWidth="1"/>
    <col min="8466" max="8466" width="52.6640625" style="231" bestFit="1" customWidth="1"/>
    <col min="8467" max="8704" width="9.109375" style="231"/>
    <col min="8705" max="8705" width="36.44140625" style="231" customWidth="1"/>
    <col min="8706" max="8707" width="0" style="231" hidden="1" customWidth="1"/>
    <col min="8708" max="8708" width="8.6640625" style="231" bestFit="1" customWidth="1"/>
    <col min="8709" max="8709" width="11" style="231" bestFit="1" customWidth="1"/>
    <col min="8710" max="8710" width="8.6640625" style="231" bestFit="1" customWidth="1"/>
    <col min="8711" max="8711" width="11" style="231" bestFit="1" customWidth="1"/>
    <col min="8712" max="8712" width="8.6640625" style="231" bestFit="1" customWidth="1"/>
    <col min="8713" max="8713" width="11" style="231" bestFit="1" customWidth="1"/>
    <col min="8714" max="8714" width="8.6640625" style="231" bestFit="1" customWidth="1"/>
    <col min="8715" max="8715" width="11" style="231" bestFit="1" customWidth="1"/>
    <col min="8716" max="8716" width="8.6640625" style="231" bestFit="1" customWidth="1"/>
    <col min="8717" max="8717" width="11" style="231" bestFit="1" customWidth="1"/>
    <col min="8718" max="8718" width="8.6640625" style="231" bestFit="1" customWidth="1"/>
    <col min="8719" max="8719" width="11" style="231" bestFit="1" customWidth="1"/>
    <col min="8720" max="8720" width="11.44140625" style="231" bestFit="1" customWidth="1"/>
    <col min="8721" max="8721" width="2" style="231" customWidth="1"/>
    <col min="8722" max="8722" width="52.6640625" style="231" bestFit="1" customWidth="1"/>
    <col min="8723" max="8960" width="9.109375" style="231"/>
    <col min="8961" max="8961" width="36.44140625" style="231" customWidth="1"/>
    <col min="8962" max="8963" width="0" style="231" hidden="1" customWidth="1"/>
    <col min="8964" max="8964" width="8.6640625" style="231" bestFit="1" customWidth="1"/>
    <col min="8965" max="8965" width="11" style="231" bestFit="1" customWidth="1"/>
    <col min="8966" max="8966" width="8.6640625" style="231" bestFit="1" customWidth="1"/>
    <col min="8967" max="8967" width="11" style="231" bestFit="1" customWidth="1"/>
    <col min="8968" max="8968" width="8.6640625" style="231" bestFit="1" customWidth="1"/>
    <col min="8969" max="8969" width="11" style="231" bestFit="1" customWidth="1"/>
    <col min="8970" max="8970" width="8.6640625" style="231" bestFit="1" customWidth="1"/>
    <col min="8971" max="8971" width="11" style="231" bestFit="1" customWidth="1"/>
    <col min="8972" max="8972" width="8.6640625" style="231" bestFit="1" customWidth="1"/>
    <col min="8973" max="8973" width="11" style="231" bestFit="1" customWidth="1"/>
    <col min="8974" max="8974" width="8.6640625" style="231" bestFit="1" customWidth="1"/>
    <col min="8975" max="8975" width="11" style="231" bestFit="1" customWidth="1"/>
    <col min="8976" max="8976" width="11.44140625" style="231" bestFit="1" customWidth="1"/>
    <col min="8977" max="8977" width="2" style="231" customWidth="1"/>
    <col min="8978" max="8978" width="52.6640625" style="231" bestFit="1" customWidth="1"/>
    <col min="8979" max="9216" width="9.109375" style="231"/>
    <col min="9217" max="9217" width="36.44140625" style="231" customWidth="1"/>
    <col min="9218" max="9219" width="0" style="231" hidden="1" customWidth="1"/>
    <col min="9220" max="9220" width="8.6640625" style="231" bestFit="1" customWidth="1"/>
    <col min="9221" max="9221" width="11" style="231" bestFit="1" customWidth="1"/>
    <col min="9222" max="9222" width="8.6640625" style="231" bestFit="1" customWidth="1"/>
    <col min="9223" max="9223" width="11" style="231" bestFit="1" customWidth="1"/>
    <col min="9224" max="9224" width="8.6640625" style="231" bestFit="1" customWidth="1"/>
    <col min="9225" max="9225" width="11" style="231" bestFit="1" customWidth="1"/>
    <col min="9226" max="9226" width="8.6640625" style="231" bestFit="1" customWidth="1"/>
    <col min="9227" max="9227" width="11" style="231" bestFit="1" customWidth="1"/>
    <col min="9228" max="9228" width="8.6640625" style="231" bestFit="1" customWidth="1"/>
    <col min="9229" max="9229" width="11" style="231" bestFit="1" customWidth="1"/>
    <col min="9230" max="9230" width="8.6640625" style="231" bestFit="1" customWidth="1"/>
    <col min="9231" max="9231" width="11" style="231" bestFit="1" customWidth="1"/>
    <col min="9232" max="9232" width="11.44140625" style="231" bestFit="1" customWidth="1"/>
    <col min="9233" max="9233" width="2" style="231" customWidth="1"/>
    <col min="9234" max="9234" width="52.6640625" style="231" bestFit="1" customWidth="1"/>
    <col min="9235" max="9472" width="9.109375" style="231"/>
    <col min="9473" max="9473" width="36.44140625" style="231" customWidth="1"/>
    <col min="9474" max="9475" width="0" style="231" hidden="1" customWidth="1"/>
    <col min="9476" max="9476" width="8.6640625" style="231" bestFit="1" customWidth="1"/>
    <col min="9477" max="9477" width="11" style="231" bestFit="1" customWidth="1"/>
    <col min="9478" max="9478" width="8.6640625" style="231" bestFit="1" customWidth="1"/>
    <col min="9479" max="9479" width="11" style="231" bestFit="1" customWidth="1"/>
    <col min="9480" max="9480" width="8.6640625" style="231" bestFit="1" customWidth="1"/>
    <col min="9481" max="9481" width="11" style="231" bestFit="1" customWidth="1"/>
    <col min="9482" max="9482" width="8.6640625" style="231" bestFit="1" customWidth="1"/>
    <col min="9483" max="9483" width="11" style="231" bestFit="1" customWidth="1"/>
    <col min="9484" max="9484" width="8.6640625" style="231" bestFit="1" customWidth="1"/>
    <col min="9485" max="9485" width="11" style="231" bestFit="1" customWidth="1"/>
    <col min="9486" max="9486" width="8.6640625" style="231" bestFit="1" customWidth="1"/>
    <col min="9487" max="9487" width="11" style="231" bestFit="1" customWidth="1"/>
    <col min="9488" max="9488" width="11.44140625" style="231" bestFit="1" customWidth="1"/>
    <col min="9489" max="9489" width="2" style="231" customWidth="1"/>
    <col min="9490" max="9490" width="52.6640625" style="231" bestFit="1" customWidth="1"/>
    <col min="9491" max="9728" width="9.109375" style="231"/>
    <col min="9729" max="9729" width="36.44140625" style="231" customWidth="1"/>
    <col min="9730" max="9731" width="0" style="231" hidden="1" customWidth="1"/>
    <col min="9732" max="9732" width="8.6640625" style="231" bestFit="1" customWidth="1"/>
    <col min="9733" max="9733" width="11" style="231" bestFit="1" customWidth="1"/>
    <col min="9734" max="9734" width="8.6640625" style="231" bestFit="1" customWidth="1"/>
    <col min="9735" max="9735" width="11" style="231" bestFit="1" customWidth="1"/>
    <col min="9736" max="9736" width="8.6640625" style="231" bestFit="1" customWidth="1"/>
    <col min="9737" max="9737" width="11" style="231" bestFit="1" customWidth="1"/>
    <col min="9738" max="9738" width="8.6640625" style="231" bestFit="1" customWidth="1"/>
    <col min="9739" max="9739" width="11" style="231" bestFit="1" customWidth="1"/>
    <col min="9740" max="9740" width="8.6640625" style="231" bestFit="1" customWidth="1"/>
    <col min="9741" max="9741" width="11" style="231" bestFit="1" customWidth="1"/>
    <col min="9742" max="9742" width="8.6640625" style="231" bestFit="1" customWidth="1"/>
    <col min="9743" max="9743" width="11" style="231" bestFit="1" customWidth="1"/>
    <col min="9744" max="9744" width="11.44140625" style="231" bestFit="1" customWidth="1"/>
    <col min="9745" max="9745" width="2" style="231" customWidth="1"/>
    <col min="9746" max="9746" width="52.6640625" style="231" bestFit="1" customWidth="1"/>
    <col min="9747" max="9984" width="9.109375" style="231"/>
    <col min="9985" max="9985" width="36.44140625" style="231" customWidth="1"/>
    <col min="9986" max="9987" width="0" style="231" hidden="1" customWidth="1"/>
    <col min="9988" max="9988" width="8.6640625" style="231" bestFit="1" customWidth="1"/>
    <col min="9989" max="9989" width="11" style="231" bestFit="1" customWidth="1"/>
    <col min="9990" max="9990" width="8.6640625" style="231" bestFit="1" customWidth="1"/>
    <col min="9991" max="9991" width="11" style="231" bestFit="1" customWidth="1"/>
    <col min="9992" max="9992" width="8.6640625" style="231" bestFit="1" customWidth="1"/>
    <col min="9993" max="9993" width="11" style="231" bestFit="1" customWidth="1"/>
    <col min="9994" max="9994" width="8.6640625" style="231" bestFit="1" customWidth="1"/>
    <col min="9995" max="9995" width="11" style="231" bestFit="1" customWidth="1"/>
    <col min="9996" max="9996" width="8.6640625" style="231" bestFit="1" customWidth="1"/>
    <col min="9997" max="9997" width="11" style="231" bestFit="1" customWidth="1"/>
    <col min="9998" max="9998" width="8.6640625" style="231" bestFit="1" customWidth="1"/>
    <col min="9999" max="9999" width="11" style="231" bestFit="1" customWidth="1"/>
    <col min="10000" max="10000" width="11.44140625" style="231" bestFit="1" customWidth="1"/>
    <col min="10001" max="10001" width="2" style="231" customWidth="1"/>
    <col min="10002" max="10002" width="52.6640625" style="231" bestFit="1" customWidth="1"/>
    <col min="10003" max="10240" width="9.109375" style="231"/>
    <col min="10241" max="10241" width="36.44140625" style="231" customWidth="1"/>
    <col min="10242" max="10243" width="0" style="231" hidden="1" customWidth="1"/>
    <col min="10244" max="10244" width="8.6640625" style="231" bestFit="1" customWidth="1"/>
    <col min="10245" max="10245" width="11" style="231" bestFit="1" customWidth="1"/>
    <col min="10246" max="10246" width="8.6640625" style="231" bestFit="1" customWidth="1"/>
    <col min="10247" max="10247" width="11" style="231" bestFit="1" customWidth="1"/>
    <col min="10248" max="10248" width="8.6640625" style="231" bestFit="1" customWidth="1"/>
    <col min="10249" max="10249" width="11" style="231" bestFit="1" customWidth="1"/>
    <col min="10250" max="10250" width="8.6640625" style="231" bestFit="1" customWidth="1"/>
    <col min="10251" max="10251" width="11" style="231" bestFit="1" customWidth="1"/>
    <col min="10252" max="10252" width="8.6640625" style="231" bestFit="1" customWidth="1"/>
    <col min="10253" max="10253" width="11" style="231" bestFit="1" customWidth="1"/>
    <col min="10254" max="10254" width="8.6640625" style="231" bestFit="1" customWidth="1"/>
    <col min="10255" max="10255" width="11" style="231" bestFit="1" customWidth="1"/>
    <col min="10256" max="10256" width="11.44140625" style="231" bestFit="1" customWidth="1"/>
    <col min="10257" max="10257" width="2" style="231" customWidth="1"/>
    <col min="10258" max="10258" width="52.6640625" style="231" bestFit="1" customWidth="1"/>
    <col min="10259" max="10496" width="9.109375" style="231"/>
    <col min="10497" max="10497" width="36.44140625" style="231" customWidth="1"/>
    <col min="10498" max="10499" width="0" style="231" hidden="1" customWidth="1"/>
    <col min="10500" max="10500" width="8.6640625" style="231" bestFit="1" customWidth="1"/>
    <col min="10501" max="10501" width="11" style="231" bestFit="1" customWidth="1"/>
    <col min="10502" max="10502" width="8.6640625" style="231" bestFit="1" customWidth="1"/>
    <col min="10503" max="10503" width="11" style="231" bestFit="1" customWidth="1"/>
    <col min="10504" max="10504" width="8.6640625" style="231" bestFit="1" customWidth="1"/>
    <col min="10505" max="10505" width="11" style="231" bestFit="1" customWidth="1"/>
    <col min="10506" max="10506" width="8.6640625" style="231" bestFit="1" customWidth="1"/>
    <col min="10507" max="10507" width="11" style="231" bestFit="1" customWidth="1"/>
    <col min="10508" max="10508" width="8.6640625" style="231" bestFit="1" customWidth="1"/>
    <col min="10509" max="10509" width="11" style="231" bestFit="1" customWidth="1"/>
    <col min="10510" max="10510" width="8.6640625" style="231" bestFit="1" customWidth="1"/>
    <col min="10511" max="10511" width="11" style="231" bestFit="1" customWidth="1"/>
    <col min="10512" max="10512" width="11.44140625" style="231" bestFit="1" customWidth="1"/>
    <col min="10513" max="10513" width="2" style="231" customWidth="1"/>
    <col min="10514" max="10514" width="52.6640625" style="231" bestFit="1" customWidth="1"/>
    <col min="10515" max="10752" width="9.109375" style="231"/>
    <col min="10753" max="10753" width="36.44140625" style="231" customWidth="1"/>
    <col min="10754" max="10755" width="0" style="231" hidden="1" customWidth="1"/>
    <col min="10756" max="10756" width="8.6640625" style="231" bestFit="1" customWidth="1"/>
    <col min="10757" max="10757" width="11" style="231" bestFit="1" customWidth="1"/>
    <col min="10758" max="10758" width="8.6640625" style="231" bestFit="1" customWidth="1"/>
    <col min="10759" max="10759" width="11" style="231" bestFit="1" customWidth="1"/>
    <col min="10760" max="10760" width="8.6640625" style="231" bestFit="1" customWidth="1"/>
    <col min="10761" max="10761" width="11" style="231" bestFit="1" customWidth="1"/>
    <col min="10762" max="10762" width="8.6640625" style="231" bestFit="1" customWidth="1"/>
    <col min="10763" max="10763" width="11" style="231" bestFit="1" customWidth="1"/>
    <col min="10764" max="10764" width="8.6640625" style="231" bestFit="1" customWidth="1"/>
    <col min="10765" max="10765" width="11" style="231" bestFit="1" customWidth="1"/>
    <col min="10766" max="10766" width="8.6640625" style="231" bestFit="1" customWidth="1"/>
    <col min="10767" max="10767" width="11" style="231" bestFit="1" customWidth="1"/>
    <col min="10768" max="10768" width="11.44140625" style="231" bestFit="1" customWidth="1"/>
    <col min="10769" max="10769" width="2" style="231" customWidth="1"/>
    <col min="10770" max="10770" width="52.6640625" style="231" bestFit="1" customWidth="1"/>
    <col min="10771" max="11008" width="9.109375" style="231"/>
    <col min="11009" max="11009" width="36.44140625" style="231" customWidth="1"/>
    <col min="11010" max="11011" width="0" style="231" hidden="1" customWidth="1"/>
    <col min="11012" max="11012" width="8.6640625" style="231" bestFit="1" customWidth="1"/>
    <col min="11013" max="11013" width="11" style="231" bestFit="1" customWidth="1"/>
    <col min="11014" max="11014" width="8.6640625" style="231" bestFit="1" customWidth="1"/>
    <col min="11015" max="11015" width="11" style="231" bestFit="1" customWidth="1"/>
    <col min="11016" max="11016" width="8.6640625" style="231" bestFit="1" customWidth="1"/>
    <col min="11017" max="11017" width="11" style="231" bestFit="1" customWidth="1"/>
    <col min="11018" max="11018" width="8.6640625" style="231" bestFit="1" customWidth="1"/>
    <col min="11019" max="11019" width="11" style="231" bestFit="1" customWidth="1"/>
    <col min="11020" max="11020" width="8.6640625" style="231" bestFit="1" customWidth="1"/>
    <col min="11021" max="11021" width="11" style="231" bestFit="1" customWidth="1"/>
    <col min="11022" max="11022" width="8.6640625" style="231" bestFit="1" customWidth="1"/>
    <col min="11023" max="11023" width="11" style="231" bestFit="1" customWidth="1"/>
    <col min="11024" max="11024" width="11.44140625" style="231" bestFit="1" customWidth="1"/>
    <col min="11025" max="11025" width="2" style="231" customWidth="1"/>
    <col min="11026" max="11026" width="52.6640625" style="231" bestFit="1" customWidth="1"/>
    <col min="11027" max="11264" width="9.109375" style="231"/>
    <col min="11265" max="11265" width="36.44140625" style="231" customWidth="1"/>
    <col min="11266" max="11267" width="0" style="231" hidden="1" customWidth="1"/>
    <col min="11268" max="11268" width="8.6640625" style="231" bestFit="1" customWidth="1"/>
    <col min="11269" max="11269" width="11" style="231" bestFit="1" customWidth="1"/>
    <col min="11270" max="11270" width="8.6640625" style="231" bestFit="1" customWidth="1"/>
    <col min="11271" max="11271" width="11" style="231" bestFit="1" customWidth="1"/>
    <col min="11272" max="11272" width="8.6640625" style="231" bestFit="1" customWidth="1"/>
    <col min="11273" max="11273" width="11" style="231" bestFit="1" customWidth="1"/>
    <col min="11274" max="11274" width="8.6640625" style="231" bestFit="1" customWidth="1"/>
    <col min="11275" max="11275" width="11" style="231" bestFit="1" customWidth="1"/>
    <col min="11276" max="11276" width="8.6640625" style="231" bestFit="1" customWidth="1"/>
    <col min="11277" max="11277" width="11" style="231" bestFit="1" customWidth="1"/>
    <col min="11278" max="11278" width="8.6640625" style="231" bestFit="1" customWidth="1"/>
    <col min="11279" max="11279" width="11" style="231" bestFit="1" customWidth="1"/>
    <col min="11280" max="11280" width="11.44140625" style="231" bestFit="1" customWidth="1"/>
    <col min="11281" max="11281" width="2" style="231" customWidth="1"/>
    <col min="11282" max="11282" width="52.6640625" style="231" bestFit="1" customWidth="1"/>
    <col min="11283" max="11520" width="9.109375" style="231"/>
    <col min="11521" max="11521" width="36.44140625" style="231" customWidth="1"/>
    <col min="11522" max="11523" width="0" style="231" hidden="1" customWidth="1"/>
    <col min="11524" max="11524" width="8.6640625" style="231" bestFit="1" customWidth="1"/>
    <col min="11525" max="11525" width="11" style="231" bestFit="1" customWidth="1"/>
    <col min="11526" max="11526" width="8.6640625" style="231" bestFit="1" customWidth="1"/>
    <col min="11527" max="11527" width="11" style="231" bestFit="1" customWidth="1"/>
    <col min="11528" max="11528" width="8.6640625" style="231" bestFit="1" customWidth="1"/>
    <col min="11529" max="11529" width="11" style="231" bestFit="1" customWidth="1"/>
    <col min="11530" max="11530" width="8.6640625" style="231" bestFit="1" customWidth="1"/>
    <col min="11531" max="11531" width="11" style="231" bestFit="1" customWidth="1"/>
    <col min="11532" max="11532" width="8.6640625" style="231" bestFit="1" customWidth="1"/>
    <col min="11533" max="11533" width="11" style="231" bestFit="1" customWidth="1"/>
    <col min="11534" max="11534" width="8.6640625" style="231" bestFit="1" customWidth="1"/>
    <col min="11535" max="11535" width="11" style="231" bestFit="1" customWidth="1"/>
    <col min="11536" max="11536" width="11.44140625" style="231" bestFit="1" customWidth="1"/>
    <col min="11537" max="11537" width="2" style="231" customWidth="1"/>
    <col min="11538" max="11538" width="52.6640625" style="231" bestFit="1" customWidth="1"/>
    <col min="11539" max="11776" width="9.109375" style="231"/>
    <col min="11777" max="11777" width="36.44140625" style="231" customWidth="1"/>
    <col min="11778" max="11779" width="0" style="231" hidden="1" customWidth="1"/>
    <col min="11780" max="11780" width="8.6640625" style="231" bestFit="1" customWidth="1"/>
    <col min="11781" max="11781" width="11" style="231" bestFit="1" customWidth="1"/>
    <col min="11782" max="11782" width="8.6640625" style="231" bestFit="1" customWidth="1"/>
    <col min="11783" max="11783" width="11" style="231" bestFit="1" customWidth="1"/>
    <col min="11784" max="11784" width="8.6640625" style="231" bestFit="1" customWidth="1"/>
    <col min="11785" max="11785" width="11" style="231" bestFit="1" customWidth="1"/>
    <col min="11786" max="11786" width="8.6640625" style="231" bestFit="1" customWidth="1"/>
    <col min="11787" max="11787" width="11" style="231" bestFit="1" customWidth="1"/>
    <col min="11788" max="11788" width="8.6640625" style="231" bestFit="1" customWidth="1"/>
    <col min="11789" max="11789" width="11" style="231" bestFit="1" customWidth="1"/>
    <col min="11790" max="11790" width="8.6640625" style="231" bestFit="1" customWidth="1"/>
    <col min="11791" max="11791" width="11" style="231" bestFit="1" customWidth="1"/>
    <col min="11792" max="11792" width="11.44140625" style="231" bestFit="1" customWidth="1"/>
    <col min="11793" max="11793" width="2" style="231" customWidth="1"/>
    <col min="11794" max="11794" width="52.6640625" style="231" bestFit="1" customWidth="1"/>
    <col min="11795" max="12032" width="9.109375" style="231"/>
    <col min="12033" max="12033" width="36.44140625" style="231" customWidth="1"/>
    <col min="12034" max="12035" width="0" style="231" hidden="1" customWidth="1"/>
    <col min="12036" max="12036" width="8.6640625" style="231" bestFit="1" customWidth="1"/>
    <col min="12037" max="12037" width="11" style="231" bestFit="1" customWidth="1"/>
    <col min="12038" max="12038" width="8.6640625" style="231" bestFit="1" customWidth="1"/>
    <col min="12039" max="12039" width="11" style="231" bestFit="1" customWidth="1"/>
    <col min="12040" max="12040" width="8.6640625" style="231" bestFit="1" customWidth="1"/>
    <col min="12041" max="12041" width="11" style="231" bestFit="1" customWidth="1"/>
    <col min="12042" max="12042" width="8.6640625" style="231" bestFit="1" customWidth="1"/>
    <col min="12043" max="12043" width="11" style="231" bestFit="1" customWidth="1"/>
    <col min="12044" max="12044" width="8.6640625" style="231" bestFit="1" customWidth="1"/>
    <col min="12045" max="12045" width="11" style="231" bestFit="1" customWidth="1"/>
    <col min="12046" max="12046" width="8.6640625" style="231" bestFit="1" customWidth="1"/>
    <col min="12047" max="12047" width="11" style="231" bestFit="1" customWidth="1"/>
    <col min="12048" max="12048" width="11.44140625" style="231" bestFit="1" customWidth="1"/>
    <col min="12049" max="12049" width="2" style="231" customWidth="1"/>
    <col min="12050" max="12050" width="52.6640625" style="231" bestFit="1" customWidth="1"/>
    <col min="12051" max="12288" width="9.109375" style="231"/>
    <col min="12289" max="12289" width="36.44140625" style="231" customWidth="1"/>
    <col min="12290" max="12291" width="0" style="231" hidden="1" customWidth="1"/>
    <col min="12292" max="12292" width="8.6640625" style="231" bestFit="1" customWidth="1"/>
    <col min="12293" max="12293" width="11" style="231" bestFit="1" customWidth="1"/>
    <col min="12294" max="12294" width="8.6640625" style="231" bestFit="1" customWidth="1"/>
    <col min="12295" max="12295" width="11" style="231" bestFit="1" customWidth="1"/>
    <col min="12296" max="12296" width="8.6640625" style="231" bestFit="1" customWidth="1"/>
    <col min="12297" max="12297" width="11" style="231" bestFit="1" customWidth="1"/>
    <col min="12298" max="12298" width="8.6640625" style="231" bestFit="1" customWidth="1"/>
    <col min="12299" max="12299" width="11" style="231" bestFit="1" customWidth="1"/>
    <col min="12300" max="12300" width="8.6640625" style="231" bestFit="1" customWidth="1"/>
    <col min="12301" max="12301" width="11" style="231" bestFit="1" customWidth="1"/>
    <col min="12302" max="12302" width="8.6640625" style="231" bestFit="1" customWidth="1"/>
    <col min="12303" max="12303" width="11" style="231" bestFit="1" customWidth="1"/>
    <col min="12304" max="12304" width="11.44140625" style="231" bestFit="1" customWidth="1"/>
    <col min="12305" max="12305" width="2" style="231" customWidth="1"/>
    <col min="12306" max="12306" width="52.6640625" style="231" bestFit="1" customWidth="1"/>
    <col min="12307" max="12544" width="9.109375" style="231"/>
    <col min="12545" max="12545" width="36.44140625" style="231" customWidth="1"/>
    <col min="12546" max="12547" width="0" style="231" hidden="1" customWidth="1"/>
    <col min="12548" max="12548" width="8.6640625" style="231" bestFit="1" customWidth="1"/>
    <col min="12549" max="12549" width="11" style="231" bestFit="1" customWidth="1"/>
    <col min="12550" max="12550" width="8.6640625" style="231" bestFit="1" customWidth="1"/>
    <col min="12551" max="12551" width="11" style="231" bestFit="1" customWidth="1"/>
    <col min="12552" max="12552" width="8.6640625" style="231" bestFit="1" customWidth="1"/>
    <col min="12553" max="12553" width="11" style="231" bestFit="1" customWidth="1"/>
    <col min="12554" max="12554" width="8.6640625" style="231" bestFit="1" customWidth="1"/>
    <col min="12555" max="12555" width="11" style="231" bestFit="1" customWidth="1"/>
    <col min="12556" max="12556" width="8.6640625" style="231" bestFit="1" customWidth="1"/>
    <col min="12557" max="12557" width="11" style="231" bestFit="1" customWidth="1"/>
    <col min="12558" max="12558" width="8.6640625" style="231" bestFit="1" customWidth="1"/>
    <col min="12559" max="12559" width="11" style="231" bestFit="1" customWidth="1"/>
    <col min="12560" max="12560" width="11.44140625" style="231" bestFit="1" customWidth="1"/>
    <col min="12561" max="12561" width="2" style="231" customWidth="1"/>
    <col min="12562" max="12562" width="52.6640625" style="231" bestFit="1" customWidth="1"/>
    <col min="12563" max="12800" width="9.109375" style="231"/>
    <col min="12801" max="12801" width="36.44140625" style="231" customWidth="1"/>
    <col min="12802" max="12803" width="0" style="231" hidden="1" customWidth="1"/>
    <col min="12804" max="12804" width="8.6640625" style="231" bestFit="1" customWidth="1"/>
    <col min="12805" max="12805" width="11" style="231" bestFit="1" customWidth="1"/>
    <col min="12806" max="12806" width="8.6640625" style="231" bestFit="1" customWidth="1"/>
    <col min="12807" max="12807" width="11" style="231" bestFit="1" customWidth="1"/>
    <col min="12808" max="12808" width="8.6640625" style="231" bestFit="1" customWidth="1"/>
    <col min="12809" max="12809" width="11" style="231" bestFit="1" customWidth="1"/>
    <col min="12810" max="12810" width="8.6640625" style="231" bestFit="1" customWidth="1"/>
    <col min="12811" max="12811" width="11" style="231" bestFit="1" customWidth="1"/>
    <col min="12812" max="12812" width="8.6640625" style="231" bestFit="1" customWidth="1"/>
    <col min="12813" max="12813" width="11" style="231" bestFit="1" customWidth="1"/>
    <col min="12814" max="12814" width="8.6640625" style="231" bestFit="1" customWidth="1"/>
    <col min="12815" max="12815" width="11" style="231" bestFit="1" customWidth="1"/>
    <col min="12816" max="12816" width="11.44140625" style="231" bestFit="1" customWidth="1"/>
    <col min="12817" max="12817" width="2" style="231" customWidth="1"/>
    <col min="12818" max="12818" width="52.6640625" style="231" bestFit="1" customWidth="1"/>
    <col min="12819" max="13056" width="9.109375" style="231"/>
    <col min="13057" max="13057" width="36.44140625" style="231" customWidth="1"/>
    <col min="13058" max="13059" width="0" style="231" hidden="1" customWidth="1"/>
    <col min="13060" max="13060" width="8.6640625" style="231" bestFit="1" customWidth="1"/>
    <col min="13061" max="13061" width="11" style="231" bestFit="1" customWidth="1"/>
    <col min="13062" max="13062" width="8.6640625" style="231" bestFit="1" customWidth="1"/>
    <col min="13063" max="13063" width="11" style="231" bestFit="1" customWidth="1"/>
    <col min="13064" max="13064" width="8.6640625" style="231" bestFit="1" customWidth="1"/>
    <col min="13065" max="13065" width="11" style="231" bestFit="1" customWidth="1"/>
    <col min="13066" max="13066" width="8.6640625" style="231" bestFit="1" customWidth="1"/>
    <col min="13067" max="13067" width="11" style="231" bestFit="1" customWidth="1"/>
    <col min="13068" max="13068" width="8.6640625" style="231" bestFit="1" customWidth="1"/>
    <col min="13069" max="13069" width="11" style="231" bestFit="1" customWidth="1"/>
    <col min="13070" max="13070" width="8.6640625" style="231" bestFit="1" customWidth="1"/>
    <col min="13071" max="13071" width="11" style="231" bestFit="1" customWidth="1"/>
    <col min="13072" max="13072" width="11.44140625" style="231" bestFit="1" customWidth="1"/>
    <col min="13073" max="13073" width="2" style="231" customWidth="1"/>
    <col min="13074" max="13074" width="52.6640625" style="231" bestFit="1" customWidth="1"/>
    <col min="13075" max="13312" width="9.109375" style="231"/>
    <col min="13313" max="13313" width="36.44140625" style="231" customWidth="1"/>
    <col min="13314" max="13315" width="0" style="231" hidden="1" customWidth="1"/>
    <col min="13316" max="13316" width="8.6640625" style="231" bestFit="1" customWidth="1"/>
    <col min="13317" max="13317" width="11" style="231" bestFit="1" customWidth="1"/>
    <col min="13318" max="13318" width="8.6640625" style="231" bestFit="1" customWidth="1"/>
    <col min="13319" max="13319" width="11" style="231" bestFit="1" customWidth="1"/>
    <col min="13320" max="13320" width="8.6640625" style="231" bestFit="1" customWidth="1"/>
    <col min="13321" max="13321" width="11" style="231" bestFit="1" customWidth="1"/>
    <col min="13322" max="13322" width="8.6640625" style="231" bestFit="1" customWidth="1"/>
    <col min="13323" max="13323" width="11" style="231" bestFit="1" customWidth="1"/>
    <col min="13324" max="13324" width="8.6640625" style="231" bestFit="1" customWidth="1"/>
    <col min="13325" max="13325" width="11" style="231" bestFit="1" customWidth="1"/>
    <col min="13326" max="13326" width="8.6640625" style="231" bestFit="1" customWidth="1"/>
    <col min="13327" max="13327" width="11" style="231" bestFit="1" customWidth="1"/>
    <col min="13328" max="13328" width="11.44140625" style="231" bestFit="1" customWidth="1"/>
    <col min="13329" max="13329" width="2" style="231" customWidth="1"/>
    <col min="13330" max="13330" width="52.6640625" style="231" bestFit="1" customWidth="1"/>
    <col min="13331" max="13568" width="9.109375" style="231"/>
    <col min="13569" max="13569" width="36.44140625" style="231" customWidth="1"/>
    <col min="13570" max="13571" width="0" style="231" hidden="1" customWidth="1"/>
    <col min="13572" max="13572" width="8.6640625" style="231" bestFit="1" customWidth="1"/>
    <col min="13573" max="13573" width="11" style="231" bestFit="1" customWidth="1"/>
    <col min="13574" max="13574" width="8.6640625" style="231" bestFit="1" customWidth="1"/>
    <col min="13575" max="13575" width="11" style="231" bestFit="1" customWidth="1"/>
    <col min="13576" max="13576" width="8.6640625" style="231" bestFit="1" customWidth="1"/>
    <col min="13577" max="13577" width="11" style="231" bestFit="1" customWidth="1"/>
    <col min="13578" max="13578" width="8.6640625" style="231" bestFit="1" customWidth="1"/>
    <col min="13579" max="13579" width="11" style="231" bestFit="1" customWidth="1"/>
    <col min="13580" max="13580" width="8.6640625" style="231" bestFit="1" customWidth="1"/>
    <col min="13581" max="13581" width="11" style="231" bestFit="1" customWidth="1"/>
    <col min="13582" max="13582" width="8.6640625" style="231" bestFit="1" customWidth="1"/>
    <col min="13583" max="13583" width="11" style="231" bestFit="1" customWidth="1"/>
    <col min="13584" max="13584" width="11.44140625" style="231" bestFit="1" customWidth="1"/>
    <col min="13585" max="13585" width="2" style="231" customWidth="1"/>
    <col min="13586" max="13586" width="52.6640625" style="231" bestFit="1" customWidth="1"/>
    <col min="13587" max="13824" width="9.109375" style="231"/>
    <col min="13825" max="13825" width="36.44140625" style="231" customWidth="1"/>
    <col min="13826" max="13827" width="0" style="231" hidden="1" customWidth="1"/>
    <col min="13828" max="13828" width="8.6640625" style="231" bestFit="1" customWidth="1"/>
    <col min="13829" max="13829" width="11" style="231" bestFit="1" customWidth="1"/>
    <col min="13830" max="13830" width="8.6640625" style="231" bestFit="1" customWidth="1"/>
    <col min="13831" max="13831" width="11" style="231" bestFit="1" customWidth="1"/>
    <col min="13832" max="13832" width="8.6640625" style="231" bestFit="1" customWidth="1"/>
    <col min="13833" max="13833" width="11" style="231" bestFit="1" customWidth="1"/>
    <col min="13834" max="13834" width="8.6640625" style="231" bestFit="1" customWidth="1"/>
    <col min="13835" max="13835" width="11" style="231" bestFit="1" customWidth="1"/>
    <col min="13836" max="13836" width="8.6640625" style="231" bestFit="1" customWidth="1"/>
    <col min="13837" max="13837" width="11" style="231" bestFit="1" customWidth="1"/>
    <col min="13838" max="13838" width="8.6640625" style="231" bestFit="1" customWidth="1"/>
    <col min="13839" max="13839" width="11" style="231" bestFit="1" customWidth="1"/>
    <col min="13840" max="13840" width="11.44140625" style="231" bestFit="1" customWidth="1"/>
    <col min="13841" max="13841" width="2" style="231" customWidth="1"/>
    <col min="13842" max="13842" width="52.6640625" style="231" bestFit="1" customWidth="1"/>
    <col min="13843" max="14080" width="9.109375" style="231"/>
    <col min="14081" max="14081" width="36.44140625" style="231" customWidth="1"/>
    <col min="14082" max="14083" width="0" style="231" hidden="1" customWidth="1"/>
    <col min="14084" max="14084" width="8.6640625" style="231" bestFit="1" customWidth="1"/>
    <col min="14085" max="14085" width="11" style="231" bestFit="1" customWidth="1"/>
    <col min="14086" max="14086" width="8.6640625" style="231" bestFit="1" customWidth="1"/>
    <col min="14087" max="14087" width="11" style="231" bestFit="1" customWidth="1"/>
    <col min="14088" max="14088" width="8.6640625" style="231" bestFit="1" customWidth="1"/>
    <col min="14089" max="14089" width="11" style="231" bestFit="1" customWidth="1"/>
    <col min="14090" max="14090" width="8.6640625" style="231" bestFit="1" customWidth="1"/>
    <col min="14091" max="14091" width="11" style="231" bestFit="1" customWidth="1"/>
    <col min="14092" max="14092" width="8.6640625" style="231" bestFit="1" customWidth="1"/>
    <col min="14093" max="14093" width="11" style="231" bestFit="1" customWidth="1"/>
    <col min="14094" max="14094" width="8.6640625" style="231" bestFit="1" customWidth="1"/>
    <col min="14095" max="14095" width="11" style="231" bestFit="1" customWidth="1"/>
    <col min="14096" max="14096" width="11.44140625" style="231" bestFit="1" customWidth="1"/>
    <col min="14097" max="14097" width="2" style="231" customWidth="1"/>
    <col min="14098" max="14098" width="52.6640625" style="231" bestFit="1" customWidth="1"/>
    <col min="14099" max="14336" width="9.109375" style="231"/>
    <col min="14337" max="14337" width="36.44140625" style="231" customWidth="1"/>
    <col min="14338" max="14339" width="0" style="231" hidden="1" customWidth="1"/>
    <col min="14340" max="14340" width="8.6640625" style="231" bestFit="1" customWidth="1"/>
    <col min="14341" max="14341" width="11" style="231" bestFit="1" customWidth="1"/>
    <col min="14342" max="14342" width="8.6640625" style="231" bestFit="1" customWidth="1"/>
    <col min="14343" max="14343" width="11" style="231" bestFit="1" customWidth="1"/>
    <col min="14344" max="14344" width="8.6640625" style="231" bestFit="1" customWidth="1"/>
    <col min="14345" max="14345" width="11" style="231" bestFit="1" customWidth="1"/>
    <col min="14346" max="14346" width="8.6640625" style="231" bestFit="1" customWidth="1"/>
    <col min="14347" max="14347" width="11" style="231" bestFit="1" customWidth="1"/>
    <col min="14348" max="14348" width="8.6640625" style="231" bestFit="1" customWidth="1"/>
    <col min="14349" max="14349" width="11" style="231" bestFit="1" customWidth="1"/>
    <col min="14350" max="14350" width="8.6640625" style="231" bestFit="1" customWidth="1"/>
    <col min="14351" max="14351" width="11" style="231" bestFit="1" customWidth="1"/>
    <col min="14352" max="14352" width="11.44140625" style="231" bestFit="1" customWidth="1"/>
    <col min="14353" max="14353" width="2" style="231" customWidth="1"/>
    <col min="14354" max="14354" width="52.6640625" style="231" bestFit="1" customWidth="1"/>
    <col min="14355" max="14592" width="9.109375" style="231"/>
    <col min="14593" max="14593" width="36.44140625" style="231" customWidth="1"/>
    <col min="14594" max="14595" width="0" style="231" hidden="1" customWidth="1"/>
    <col min="14596" max="14596" width="8.6640625" style="231" bestFit="1" customWidth="1"/>
    <col min="14597" max="14597" width="11" style="231" bestFit="1" customWidth="1"/>
    <col min="14598" max="14598" width="8.6640625" style="231" bestFit="1" customWidth="1"/>
    <col min="14599" max="14599" width="11" style="231" bestFit="1" customWidth="1"/>
    <col min="14600" max="14600" width="8.6640625" style="231" bestFit="1" customWidth="1"/>
    <col min="14601" max="14601" width="11" style="231" bestFit="1" customWidth="1"/>
    <col min="14602" max="14602" width="8.6640625" style="231" bestFit="1" customWidth="1"/>
    <col min="14603" max="14603" width="11" style="231" bestFit="1" customWidth="1"/>
    <col min="14604" max="14604" width="8.6640625" style="231" bestFit="1" customWidth="1"/>
    <col min="14605" max="14605" width="11" style="231" bestFit="1" customWidth="1"/>
    <col min="14606" max="14606" width="8.6640625" style="231" bestFit="1" customWidth="1"/>
    <col min="14607" max="14607" width="11" style="231" bestFit="1" customWidth="1"/>
    <col min="14608" max="14608" width="11.44140625" style="231" bestFit="1" customWidth="1"/>
    <col min="14609" max="14609" width="2" style="231" customWidth="1"/>
    <col min="14610" max="14610" width="52.6640625" style="231" bestFit="1" customWidth="1"/>
    <col min="14611" max="14848" width="9.109375" style="231"/>
    <col min="14849" max="14849" width="36.44140625" style="231" customWidth="1"/>
    <col min="14850" max="14851" width="0" style="231" hidden="1" customWidth="1"/>
    <col min="14852" max="14852" width="8.6640625" style="231" bestFit="1" customWidth="1"/>
    <col min="14853" max="14853" width="11" style="231" bestFit="1" customWidth="1"/>
    <col min="14854" max="14854" width="8.6640625" style="231" bestFit="1" customWidth="1"/>
    <col min="14855" max="14855" width="11" style="231" bestFit="1" customWidth="1"/>
    <col min="14856" max="14856" width="8.6640625" style="231" bestFit="1" customWidth="1"/>
    <col min="14857" max="14857" width="11" style="231" bestFit="1" customWidth="1"/>
    <col min="14858" max="14858" width="8.6640625" style="231" bestFit="1" customWidth="1"/>
    <col min="14859" max="14859" width="11" style="231" bestFit="1" customWidth="1"/>
    <col min="14860" max="14860" width="8.6640625" style="231" bestFit="1" customWidth="1"/>
    <col min="14861" max="14861" width="11" style="231" bestFit="1" customWidth="1"/>
    <col min="14862" max="14862" width="8.6640625" style="231" bestFit="1" customWidth="1"/>
    <col min="14863" max="14863" width="11" style="231" bestFit="1" customWidth="1"/>
    <col min="14864" max="14864" width="11.44140625" style="231" bestFit="1" customWidth="1"/>
    <col min="14865" max="14865" width="2" style="231" customWidth="1"/>
    <col min="14866" max="14866" width="52.6640625" style="231" bestFit="1" customWidth="1"/>
    <col min="14867" max="15104" width="9.109375" style="231"/>
    <col min="15105" max="15105" width="36.44140625" style="231" customWidth="1"/>
    <col min="15106" max="15107" width="0" style="231" hidden="1" customWidth="1"/>
    <col min="15108" max="15108" width="8.6640625" style="231" bestFit="1" customWidth="1"/>
    <col min="15109" max="15109" width="11" style="231" bestFit="1" customWidth="1"/>
    <col min="15110" max="15110" width="8.6640625" style="231" bestFit="1" customWidth="1"/>
    <col min="15111" max="15111" width="11" style="231" bestFit="1" customWidth="1"/>
    <col min="15112" max="15112" width="8.6640625" style="231" bestFit="1" customWidth="1"/>
    <col min="15113" max="15113" width="11" style="231" bestFit="1" customWidth="1"/>
    <col min="15114" max="15114" width="8.6640625" style="231" bestFit="1" customWidth="1"/>
    <col min="15115" max="15115" width="11" style="231" bestFit="1" customWidth="1"/>
    <col min="15116" max="15116" width="8.6640625" style="231" bestFit="1" customWidth="1"/>
    <col min="15117" max="15117" width="11" style="231" bestFit="1" customWidth="1"/>
    <col min="15118" max="15118" width="8.6640625" style="231" bestFit="1" customWidth="1"/>
    <col min="15119" max="15119" width="11" style="231" bestFit="1" customWidth="1"/>
    <col min="15120" max="15120" width="11.44140625" style="231" bestFit="1" customWidth="1"/>
    <col min="15121" max="15121" width="2" style="231" customWidth="1"/>
    <col min="15122" max="15122" width="52.6640625" style="231" bestFit="1" customWidth="1"/>
    <col min="15123" max="15360" width="9.109375" style="231"/>
    <col min="15361" max="15361" width="36.44140625" style="231" customWidth="1"/>
    <col min="15362" max="15363" width="0" style="231" hidden="1" customWidth="1"/>
    <col min="15364" max="15364" width="8.6640625" style="231" bestFit="1" customWidth="1"/>
    <col min="15365" max="15365" width="11" style="231" bestFit="1" customWidth="1"/>
    <col min="15366" max="15366" width="8.6640625" style="231" bestFit="1" customWidth="1"/>
    <col min="15367" max="15367" width="11" style="231" bestFit="1" customWidth="1"/>
    <col min="15368" max="15368" width="8.6640625" style="231" bestFit="1" customWidth="1"/>
    <col min="15369" max="15369" width="11" style="231" bestFit="1" customWidth="1"/>
    <col min="15370" max="15370" width="8.6640625" style="231" bestFit="1" customWidth="1"/>
    <col min="15371" max="15371" width="11" style="231" bestFit="1" customWidth="1"/>
    <col min="15372" max="15372" width="8.6640625" style="231" bestFit="1" customWidth="1"/>
    <col min="15373" max="15373" width="11" style="231" bestFit="1" customWidth="1"/>
    <col min="15374" max="15374" width="8.6640625" style="231" bestFit="1" customWidth="1"/>
    <col min="15375" max="15375" width="11" style="231" bestFit="1" customWidth="1"/>
    <col min="15376" max="15376" width="11.44140625" style="231" bestFit="1" customWidth="1"/>
    <col min="15377" max="15377" width="2" style="231" customWidth="1"/>
    <col min="15378" max="15378" width="52.6640625" style="231" bestFit="1" customWidth="1"/>
    <col min="15379" max="15616" width="9.109375" style="231"/>
    <col min="15617" max="15617" width="36.44140625" style="231" customWidth="1"/>
    <col min="15618" max="15619" width="0" style="231" hidden="1" customWidth="1"/>
    <col min="15620" max="15620" width="8.6640625" style="231" bestFit="1" customWidth="1"/>
    <col min="15621" max="15621" width="11" style="231" bestFit="1" customWidth="1"/>
    <col min="15622" max="15622" width="8.6640625" style="231" bestFit="1" customWidth="1"/>
    <col min="15623" max="15623" width="11" style="231" bestFit="1" customWidth="1"/>
    <col min="15624" max="15624" width="8.6640625" style="231" bestFit="1" customWidth="1"/>
    <col min="15625" max="15625" width="11" style="231" bestFit="1" customWidth="1"/>
    <col min="15626" max="15626" width="8.6640625" style="231" bestFit="1" customWidth="1"/>
    <col min="15627" max="15627" width="11" style="231" bestFit="1" customWidth="1"/>
    <col min="15628" max="15628" width="8.6640625" style="231" bestFit="1" customWidth="1"/>
    <col min="15629" max="15629" width="11" style="231" bestFit="1" customWidth="1"/>
    <col min="15630" max="15630" width="8.6640625" style="231" bestFit="1" customWidth="1"/>
    <col min="15631" max="15631" width="11" style="231" bestFit="1" customWidth="1"/>
    <col min="15632" max="15632" width="11.44140625" style="231" bestFit="1" customWidth="1"/>
    <col min="15633" max="15633" width="2" style="231" customWidth="1"/>
    <col min="15634" max="15634" width="52.6640625" style="231" bestFit="1" customWidth="1"/>
    <col min="15635" max="15872" width="9.109375" style="231"/>
    <col min="15873" max="15873" width="36.44140625" style="231" customWidth="1"/>
    <col min="15874" max="15875" width="0" style="231" hidden="1" customWidth="1"/>
    <col min="15876" max="15876" width="8.6640625" style="231" bestFit="1" customWidth="1"/>
    <col min="15877" max="15877" width="11" style="231" bestFit="1" customWidth="1"/>
    <col min="15878" max="15878" width="8.6640625" style="231" bestFit="1" customWidth="1"/>
    <col min="15879" max="15879" width="11" style="231" bestFit="1" customWidth="1"/>
    <col min="15880" max="15880" width="8.6640625" style="231" bestFit="1" customWidth="1"/>
    <col min="15881" max="15881" width="11" style="231" bestFit="1" customWidth="1"/>
    <col min="15882" max="15882" width="8.6640625" style="231" bestFit="1" customWidth="1"/>
    <col min="15883" max="15883" width="11" style="231" bestFit="1" customWidth="1"/>
    <col min="15884" max="15884" width="8.6640625" style="231" bestFit="1" customWidth="1"/>
    <col min="15885" max="15885" width="11" style="231" bestFit="1" customWidth="1"/>
    <col min="15886" max="15886" width="8.6640625" style="231" bestFit="1" customWidth="1"/>
    <col min="15887" max="15887" width="11" style="231" bestFit="1" customWidth="1"/>
    <col min="15888" max="15888" width="11.44140625" style="231" bestFit="1" customWidth="1"/>
    <col min="15889" max="15889" width="2" style="231" customWidth="1"/>
    <col min="15890" max="15890" width="52.6640625" style="231" bestFit="1" customWidth="1"/>
    <col min="15891" max="16128" width="9.109375" style="231"/>
    <col min="16129" max="16129" width="36.44140625" style="231" customWidth="1"/>
    <col min="16130" max="16131" width="0" style="231" hidden="1" customWidth="1"/>
    <col min="16132" max="16132" width="8.6640625" style="231" bestFit="1" customWidth="1"/>
    <col min="16133" max="16133" width="11" style="231" bestFit="1" customWidth="1"/>
    <col min="16134" max="16134" width="8.6640625" style="231" bestFit="1" customWidth="1"/>
    <col min="16135" max="16135" width="11" style="231" bestFit="1" customWidth="1"/>
    <col min="16136" max="16136" width="8.6640625" style="231" bestFit="1" customWidth="1"/>
    <col min="16137" max="16137" width="11" style="231" bestFit="1" customWidth="1"/>
    <col min="16138" max="16138" width="8.6640625" style="231" bestFit="1" customWidth="1"/>
    <col min="16139" max="16139" width="11" style="231" bestFit="1" customWidth="1"/>
    <col min="16140" max="16140" width="8.6640625" style="231" bestFit="1" customWidth="1"/>
    <col min="16141" max="16141" width="11" style="231" bestFit="1" customWidth="1"/>
    <col min="16142" max="16142" width="8.6640625" style="231" bestFit="1" customWidth="1"/>
    <col min="16143" max="16143" width="11" style="231" bestFit="1" customWidth="1"/>
    <col min="16144" max="16144" width="11.44140625" style="231" bestFit="1" customWidth="1"/>
    <col min="16145" max="16145" width="2" style="231" customWidth="1"/>
    <col min="16146" max="16146" width="52.6640625" style="231" bestFit="1" customWidth="1"/>
    <col min="16147" max="16384" width="9.109375" style="231"/>
  </cols>
  <sheetData>
    <row r="1" spans="1:23" ht="19.8">
      <c r="A1" s="244" t="s">
        <v>934</v>
      </c>
      <c r="B1" s="235"/>
      <c r="C1" s="235"/>
      <c r="D1" s="235"/>
      <c r="E1" s="235"/>
      <c r="F1" s="1107" t="s">
        <v>751</v>
      </c>
      <c r="G1" s="235"/>
      <c r="H1" s="235"/>
      <c r="I1" s="235"/>
      <c r="J1" s="235"/>
      <c r="K1" s="235"/>
      <c r="L1" s="235"/>
      <c r="M1" s="235"/>
      <c r="N1" s="235"/>
      <c r="O1" s="235"/>
      <c r="P1" s="245"/>
      <c r="Q1" s="235"/>
      <c r="R1" s="246" t="s">
        <v>76</v>
      </c>
    </row>
    <row r="2" spans="1:23" ht="19.8">
      <c r="A2" s="247" t="s">
        <v>935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48"/>
      <c r="Q2" s="233"/>
      <c r="R2" s="249" t="s">
        <v>343</v>
      </c>
    </row>
    <row r="3" spans="1:23" s="156" customFormat="1" ht="15.6">
      <c r="A3" s="1371" t="s">
        <v>966</v>
      </c>
      <c r="B3" s="250"/>
      <c r="C3" s="566" t="s">
        <v>901</v>
      </c>
      <c r="D3" s="250"/>
      <c r="E3" s="566" t="s">
        <v>901</v>
      </c>
      <c r="F3" s="250"/>
      <c r="G3" s="566" t="s">
        <v>901</v>
      </c>
      <c r="H3" s="250"/>
      <c r="I3" s="566" t="s">
        <v>901</v>
      </c>
      <c r="J3" s="250"/>
      <c r="K3" s="566" t="s">
        <v>901</v>
      </c>
      <c r="L3" s="250"/>
      <c r="M3" s="566" t="s">
        <v>901</v>
      </c>
      <c r="N3" s="250"/>
      <c r="O3" s="1073" t="s">
        <v>901</v>
      </c>
      <c r="P3" s="697" t="s">
        <v>902</v>
      </c>
      <c r="Q3" s="240"/>
      <c r="R3" s="160"/>
      <c r="S3" s="160"/>
      <c r="T3" s="160"/>
      <c r="U3" s="160"/>
      <c r="V3" s="160"/>
      <c r="W3" s="160"/>
    </row>
    <row r="4" spans="1:23" s="156" customFormat="1" ht="15.6">
      <c r="A4" s="1372"/>
      <c r="B4" s="252">
        <v>2013</v>
      </c>
      <c r="C4" s="567" t="s">
        <v>333</v>
      </c>
      <c r="D4" s="252">
        <v>2014</v>
      </c>
      <c r="E4" s="567" t="s">
        <v>333</v>
      </c>
      <c r="F4" s="252">
        <v>2015</v>
      </c>
      <c r="G4" s="567" t="s">
        <v>333</v>
      </c>
      <c r="H4" s="252">
        <v>2016</v>
      </c>
      <c r="I4" s="567" t="s">
        <v>333</v>
      </c>
      <c r="J4" s="252">
        <v>2017</v>
      </c>
      <c r="K4" s="567" t="s">
        <v>333</v>
      </c>
      <c r="L4" s="252">
        <v>2018</v>
      </c>
      <c r="M4" s="567" t="s">
        <v>333</v>
      </c>
      <c r="N4" s="252">
        <v>2019</v>
      </c>
      <c r="O4" s="1074" t="s">
        <v>333</v>
      </c>
      <c r="P4" s="698" t="s">
        <v>331</v>
      </c>
      <c r="Q4" s="162"/>
      <c r="R4" s="254"/>
      <c r="S4" s="160"/>
      <c r="T4" s="240"/>
      <c r="U4" s="160"/>
      <c r="V4" s="160"/>
      <c r="W4" s="160"/>
    </row>
    <row r="5" spans="1:23" s="255" customFormat="1" ht="19.5" customHeight="1">
      <c r="A5" s="1151" t="s">
        <v>217</v>
      </c>
      <c r="B5" s="1152">
        <v>161480.91470199998</v>
      </c>
      <c r="C5" s="1153">
        <f t="shared" ref="C5:C20" si="0">(B5/B$5)*100</f>
        <v>100</v>
      </c>
      <c r="D5" s="1152">
        <v>166504.86179499995</v>
      </c>
      <c r="E5" s="1153">
        <f t="shared" ref="E5:K19" si="1">(D5/D$5)*100</f>
        <v>100</v>
      </c>
      <c r="F5" s="1152">
        <v>150982.11376599999</v>
      </c>
      <c r="G5" s="1153">
        <f t="shared" si="1"/>
        <v>100</v>
      </c>
      <c r="H5" s="1152">
        <v>149246.99926299998</v>
      </c>
      <c r="I5" s="1153">
        <f t="shared" si="1"/>
        <v>100</v>
      </c>
      <c r="J5" s="1152">
        <v>164494.61931600003</v>
      </c>
      <c r="K5" s="1153">
        <f t="shared" si="1"/>
        <v>100</v>
      </c>
      <c r="L5" s="1152">
        <v>177168.75628799998</v>
      </c>
      <c r="M5" s="1153">
        <f t="shared" ref="M5:M29" si="2">(L5/L$5)*100</f>
        <v>100</v>
      </c>
      <c r="N5" s="1152">
        <v>180832.72170199998</v>
      </c>
      <c r="O5" s="1153">
        <f>(N5/N$5)*100</f>
        <v>100</v>
      </c>
      <c r="P5" s="1154">
        <f>(N5/L5-1)*100</f>
        <v>2.0680652112520237</v>
      </c>
      <c r="Q5" s="1155"/>
      <c r="R5" s="1151" t="s">
        <v>344</v>
      </c>
      <c r="S5" s="260"/>
      <c r="T5" s="260"/>
      <c r="U5" s="260"/>
      <c r="V5" s="261"/>
      <c r="W5" s="261"/>
    </row>
    <row r="6" spans="1:23" s="255" customFormat="1" ht="19.5" customHeight="1">
      <c r="A6" s="256" t="s">
        <v>964</v>
      </c>
      <c r="B6" s="257">
        <v>67365.315157999998</v>
      </c>
      <c r="C6" s="258">
        <f t="shared" si="0"/>
        <v>41.717199386885603</v>
      </c>
      <c r="D6" s="257">
        <v>72356.831508000017</v>
      </c>
      <c r="E6" s="258">
        <f t="shared" si="1"/>
        <v>43.456287538970138</v>
      </c>
      <c r="F6" s="257">
        <v>67301.498863000001</v>
      </c>
      <c r="G6" s="258">
        <f t="shared" si="1"/>
        <v>44.575809136774566</v>
      </c>
      <c r="H6" s="257">
        <v>71943.089215</v>
      </c>
      <c r="I6" s="258">
        <f t="shared" si="1"/>
        <v>48.204044014461815</v>
      </c>
      <c r="J6" s="257">
        <v>77919.870245999991</v>
      </c>
      <c r="K6" s="258">
        <f t="shared" si="1"/>
        <v>47.369251693463085</v>
      </c>
      <c r="L6" s="257">
        <v>88903.131969000009</v>
      </c>
      <c r="M6" s="258">
        <f t="shared" si="2"/>
        <v>50.179915370903124</v>
      </c>
      <c r="N6" s="257">
        <v>76726.197754000008</v>
      </c>
      <c r="O6" s="258">
        <f t="shared" ref="O6:O20" si="3">(N6/N$5)*100</f>
        <v>42.429377289603352</v>
      </c>
      <c r="P6" s="259">
        <f t="shared" ref="P6:P20" si="4">(N6/L6-1)*100</f>
        <v>-13.696856280885605</v>
      </c>
      <c r="Q6" s="240"/>
      <c r="R6" s="256" t="s">
        <v>965</v>
      </c>
      <c r="S6" s="267"/>
      <c r="T6" s="268"/>
      <c r="U6" s="267"/>
      <c r="V6" s="261"/>
      <c r="W6" s="261"/>
    </row>
    <row r="7" spans="1:23" s="255" customFormat="1" ht="19.5" customHeight="1">
      <c r="A7" s="256" t="s">
        <v>345</v>
      </c>
      <c r="B7" s="257">
        <v>94115.599543999997</v>
      </c>
      <c r="C7" s="258">
        <f t="shared" si="0"/>
        <v>58.282800613114404</v>
      </c>
      <c r="D7" s="257">
        <v>94148.030286999987</v>
      </c>
      <c r="E7" s="258">
        <f t="shared" si="1"/>
        <v>56.543712461029891</v>
      </c>
      <c r="F7" s="257">
        <v>83680.614902999994</v>
      </c>
      <c r="G7" s="258">
        <f t="shared" si="1"/>
        <v>55.424190863225434</v>
      </c>
      <c r="H7" s="257">
        <v>77303.910047999991</v>
      </c>
      <c r="I7" s="258">
        <f t="shared" si="1"/>
        <v>51.7959559855382</v>
      </c>
      <c r="J7" s="257">
        <v>86574.749070000005</v>
      </c>
      <c r="K7" s="258">
        <f t="shared" si="1"/>
        <v>52.630748306536901</v>
      </c>
      <c r="L7" s="257">
        <v>88265.624318999995</v>
      </c>
      <c r="M7" s="258">
        <f t="shared" si="2"/>
        <v>49.820084629096883</v>
      </c>
      <c r="N7" s="257">
        <v>104106.523948</v>
      </c>
      <c r="O7" s="258">
        <f t="shared" si="3"/>
        <v>57.57062271039667</v>
      </c>
      <c r="P7" s="259">
        <f t="shared" si="4"/>
        <v>17.946850488191824</v>
      </c>
      <c r="Q7" s="240"/>
      <c r="R7" s="256" t="s">
        <v>346</v>
      </c>
      <c r="S7" s="267"/>
      <c r="T7" s="268"/>
      <c r="U7" s="267"/>
      <c r="V7" s="261"/>
      <c r="W7" s="261"/>
    </row>
    <row r="8" spans="1:23" s="255" customFormat="1" ht="19.5" customHeight="1">
      <c r="A8" s="262" t="s">
        <v>347</v>
      </c>
      <c r="B8" s="263">
        <v>14962.452186</v>
      </c>
      <c r="C8" s="265">
        <f t="shared" si="0"/>
        <v>9.2657712607164751</v>
      </c>
      <c r="D8" s="263">
        <v>15705.385397</v>
      </c>
      <c r="E8" s="265">
        <f t="shared" si="1"/>
        <v>9.432388476641842</v>
      </c>
      <c r="F8" s="263">
        <v>14479.766334999997</v>
      </c>
      <c r="G8" s="265">
        <f t="shared" si="1"/>
        <v>9.59038522764458</v>
      </c>
      <c r="H8" s="263">
        <v>10094.142703</v>
      </c>
      <c r="I8" s="265">
        <f t="shared" si="1"/>
        <v>6.763380672875245</v>
      </c>
      <c r="J8" s="263">
        <v>10297.067244999998</v>
      </c>
      <c r="K8" s="265">
        <f t="shared" si="1"/>
        <v>6.2598201009961096</v>
      </c>
      <c r="L8" s="263">
        <v>12447.075314</v>
      </c>
      <c r="M8" s="265">
        <f t="shared" si="2"/>
        <v>7.0255476048871879</v>
      </c>
      <c r="N8" s="263">
        <v>24445.347704</v>
      </c>
      <c r="O8" s="265">
        <f t="shared" si="3"/>
        <v>13.51821035148952</v>
      </c>
      <c r="P8" s="266">
        <f t="shared" si="4"/>
        <v>96.394310207995588</v>
      </c>
      <c r="Q8" s="160"/>
      <c r="R8" s="262" t="s">
        <v>348</v>
      </c>
      <c r="S8" s="269"/>
      <c r="T8" s="242"/>
      <c r="U8" s="269"/>
      <c r="V8" s="261"/>
      <c r="W8" s="261"/>
    </row>
    <row r="9" spans="1:23" s="270" customFormat="1" ht="19.5" customHeight="1">
      <c r="A9" s="276" t="s">
        <v>349</v>
      </c>
      <c r="B9" s="449">
        <v>15336.253906</v>
      </c>
      <c r="C9" s="258">
        <f t="shared" si="0"/>
        <v>9.4972547897080108</v>
      </c>
      <c r="D9" s="449">
        <v>14507.717914000001</v>
      </c>
      <c r="E9" s="258">
        <f t="shared" si="1"/>
        <v>8.713089670535771</v>
      </c>
      <c r="F9" s="449">
        <v>13131.155166</v>
      </c>
      <c r="G9" s="258">
        <f t="shared" si="1"/>
        <v>8.6971594439003255</v>
      </c>
      <c r="H9" s="449">
        <v>11903.388364999999</v>
      </c>
      <c r="I9" s="258">
        <f t="shared" si="1"/>
        <v>7.9756299448433765</v>
      </c>
      <c r="J9" s="449">
        <v>12237.300636999998</v>
      </c>
      <c r="K9" s="258">
        <f t="shared" si="1"/>
        <v>7.4393318686562679</v>
      </c>
      <c r="L9" s="449">
        <v>15088.949024</v>
      </c>
      <c r="M9" s="258">
        <f t="shared" si="2"/>
        <v>8.516709909884943</v>
      </c>
      <c r="N9" s="449">
        <v>16623.201191</v>
      </c>
      <c r="O9" s="258">
        <f t="shared" si="3"/>
        <v>9.1925847460250605</v>
      </c>
      <c r="P9" s="259">
        <f t="shared" si="4"/>
        <v>10.168051893870601</v>
      </c>
      <c r="Q9" s="980"/>
      <c r="R9" s="276" t="s">
        <v>350</v>
      </c>
      <c r="S9" s="269"/>
      <c r="T9" s="242"/>
      <c r="U9" s="269"/>
      <c r="V9" s="273"/>
      <c r="W9" s="273"/>
    </row>
    <row r="10" spans="1:23" s="270" customFormat="1" ht="19.5" customHeight="1">
      <c r="A10" s="450" t="s">
        <v>351</v>
      </c>
      <c r="B10" s="1003">
        <v>10930.555615999998</v>
      </c>
      <c r="C10" s="1004">
        <f t="shared" si="0"/>
        <v>6.7689458139195313</v>
      </c>
      <c r="D10" s="1003">
        <v>10240.491764</v>
      </c>
      <c r="E10" s="1004">
        <f t="shared" si="1"/>
        <v>6.1502659163238427</v>
      </c>
      <c r="F10" s="1003">
        <v>8918.8328840000013</v>
      </c>
      <c r="G10" s="1004">
        <f t="shared" si="1"/>
        <v>5.9072115640286214</v>
      </c>
      <c r="H10" s="1003">
        <v>8069.4457969999994</v>
      </c>
      <c r="I10" s="1004">
        <f t="shared" si="1"/>
        <v>5.4067725561303837</v>
      </c>
      <c r="J10" s="1003">
        <v>7918.4621089999991</v>
      </c>
      <c r="K10" s="1004">
        <f t="shared" si="1"/>
        <v>4.813812234057548</v>
      </c>
      <c r="L10" s="1003">
        <v>9915.0771200000017</v>
      </c>
      <c r="M10" s="1004">
        <f t="shared" si="2"/>
        <v>5.5964027336074782</v>
      </c>
      <c r="N10" s="1003">
        <v>10828.877826</v>
      </c>
      <c r="O10" s="1004">
        <f t="shared" si="3"/>
        <v>5.988339789435484</v>
      </c>
      <c r="P10" s="1005">
        <f t="shared" si="4"/>
        <v>9.2162743157765625</v>
      </c>
      <c r="Q10" s="298"/>
      <c r="R10" s="450" t="s">
        <v>352</v>
      </c>
      <c r="S10" s="274"/>
      <c r="T10" s="242"/>
      <c r="U10" s="274"/>
      <c r="V10" s="273"/>
      <c r="W10" s="273"/>
    </row>
    <row r="11" spans="1:23" s="270" customFormat="1" ht="19.5" customHeight="1">
      <c r="A11" s="450" t="s">
        <v>752</v>
      </c>
      <c r="B11" s="1003">
        <v>4405.6982900000003</v>
      </c>
      <c r="C11" s="1004">
        <f t="shared" si="0"/>
        <v>2.7283089757884773</v>
      </c>
      <c r="D11" s="1003">
        <v>4267.2261500000004</v>
      </c>
      <c r="E11" s="1004">
        <f t="shared" si="1"/>
        <v>2.5628237542119283</v>
      </c>
      <c r="F11" s="1003">
        <v>4212.322282000001</v>
      </c>
      <c r="G11" s="1004">
        <f t="shared" si="1"/>
        <v>2.7899478798717037</v>
      </c>
      <c r="H11" s="1003">
        <v>3833.9425679999999</v>
      </c>
      <c r="I11" s="1004">
        <f t="shared" si="1"/>
        <v>2.568857388712992</v>
      </c>
      <c r="J11" s="1003">
        <v>4318.8385280000002</v>
      </c>
      <c r="K11" s="1004">
        <f t="shared" si="1"/>
        <v>2.6255196345987204</v>
      </c>
      <c r="L11" s="1003">
        <v>5173.8719040000005</v>
      </c>
      <c r="M11" s="1004">
        <f t="shared" si="2"/>
        <v>2.9203071762774679</v>
      </c>
      <c r="N11" s="1003">
        <v>5794.3233649999993</v>
      </c>
      <c r="O11" s="1004">
        <f t="shared" si="3"/>
        <v>3.204244956589577</v>
      </c>
      <c r="P11" s="1005">
        <f t="shared" si="4"/>
        <v>11.992014346553837</v>
      </c>
      <c r="Q11" s="298"/>
      <c r="R11" s="450" t="s">
        <v>354</v>
      </c>
      <c r="S11" s="275"/>
      <c r="T11" s="242"/>
      <c r="U11" s="275"/>
      <c r="V11" s="273"/>
      <c r="W11" s="273"/>
    </row>
    <row r="12" spans="1:23" s="270" customFormat="1" ht="19.5" customHeight="1">
      <c r="A12" s="276" t="s">
        <v>355</v>
      </c>
      <c r="B12" s="449">
        <v>10889.231702999999</v>
      </c>
      <c r="C12" s="258">
        <f t="shared" si="0"/>
        <v>6.7433552275172577</v>
      </c>
      <c r="D12" s="449">
        <v>10942.685047000001</v>
      </c>
      <c r="E12" s="258">
        <f t="shared" si="1"/>
        <v>6.5719913094625353</v>
      </c>
      <c r="F12" s="449">
        <v>10056.615147</v>
      </c>
      <c r="G12" s="258">
        <f t="shared" si="1"/>
        <v>6.6607990152967851</v>
      </c>
      <c r="H12" s="449">
        <v>10178.418766999999</v>
      </c>
      <c r="I12" s="258">
        <f t="shared" si="1"/>
        <v>6.8198481827187702</v>
      </c>
      <c r="J12" s="449">
        <v>12981.559558000001</v>
      </c>
      <c r="K12" s="258">
        <f t="shared" si="1"/>
        <v>7.891783702092992</v>
      </c>
      <c r="L12" s="449">
        <v>13932.806293999998</v>
      </c>
      <c r="M12" s="258">
        <f t="shared" si="2"/>
        <v>7.8641440996240135</v>
      </c>
      <c r="N12" s="449">
        <v>13556.652284</v>
      </c>
      <c r="O12" s="258">
        <f t="shared" si="3"/>
        <v>7.4967915963463954</v>
      </c>
      <c r="P12" s="259">
        <f t="shared" si="4"/>
        <v>-2.6997720492388133</v>
      </c>
      <c r="Q12" s="980"/>
      <c r="R12" s="276" t="s">
        <v>356</v>
      </c>
      <c r="S12" s="275"/>
      <c r="T12" s="242"/>
      <c r="U12" s="275"/>
      <c r="V12" s="273"/>
      <c r="W12" s="273"/>
    </row>
    <row r="13" spans="1:23" s="270" customFormat="1" ht="19.5" customHeight="1">
      <c r="A13" s="450" t="s">
        <v>357</v>
      </c>
      <c r="B13" s="1003">
        <v>7619.9281489999994</v>
      </c>
      <c r="C13" s="1004">
        <f t="shared" si="0"/>
        <v>4.7187794068803504</v>
      </c>
      <c r="D13" s="1003">
        <v>7908.1462339999998</v>
      </c>
      <c r="E13" s="1004">
        <f t="shared" si="1"/>
        <v>4.7494986925585838</v>
      </c>
      <c r="F13" s="1003">
        <v>7737.8386300000002</v>
      </c>
      <c r="G13" s="1004">
        <f t="shared" si="1"/>
        <v>5.1250035100134506</v>
      </c>
      <c r="H13" s="1003">
        <v>8092.6105680000001</v>
      </c>
      <c r="I13" s="1004">
        <f t="shared" si="1"/>
        <v>5.4222936527784853</v>
      </c>
      <c r="J13" s="1003">
        <v>10359.398437000002</v>
      </c>
      <c r="K13" s="1004">
        <f t="shared" si="1"/>
        <v>6.297712642563237</v>
      </c>
      <c r="L13" s="1003">
        <v>10411.461530999999</v>
      </c>
      <c r="M13" s="1004">
        <f t="shared" si="2"/>
        <v>5.8765787767203452</v>
      </c>
      <c r="N13" s="1003">
        <v>9956.6819539999997</v>
      </c>
      <c r="O13" s="1004">
        <f t="shared" si="3"/>
        <v>5.5060178602011716</v>
      </c>
      <c r="P13" s="1005">
        <f t="shared" si="4"/>
        <v>-4.3680666316241794</v>
      </c>
      <c r="Q13" s="298"/>
      <c r="R13" s="450" t="s">
        <v>358</v>
      </c>
      <c r="S13" s="274"/>
      <c r="T13" s="242"/>
      <c r="U13" s="274"/>
      <c r="V13" s="273"/>
      <c r="W13" s="273"/>
    </row>
    <row r="14" spans="1:23" s="270" customFormat="1" ht="19.5" customHeight="1">
      <c r="A14" s="450" t="s">
        <v>753</v>
      </c>
      <c r="B14" s="1003">
        <v>1081.062095</v>
      </c>
      <c r="C14" s="1004">
        <f t="shared" si="0"/>
        <v>0.66946740857581399</v>
      </c>
      <c r="D14" s="1003">
        <v>1037.676334</v>
      </c>
      <c r="E14" s="1004">
        <f t="shared" si="1"/>
        <v>0.62321083169185931</v>
      </c>
      <c r="F14" s="1003">
        <v>935.07327599999996</v>
      </c>
      <c r="G14" s="1004">
        <f t="shared" si="1"/>
        <v>0.61932718563552869</v>
      </c>
      <c r="H14" s="1003">
        <v>957.8118820000002</v>
      </c>
      <c r="I14" s="1004">
        <f t="shared" si="1"/>
        <v>0.64176290761609478</v>
      </c>
      <c r="J14" s="1003">
        <v>1272.5735789999999</v>
      </c>
      <c r="K14" s="1004">
        <f t="shared" si="1"/>
        <v>0.7736262646715153</v>
      </c>
      <c r="L14" s="1003">
        <v>1648.5085419999998</v>
      </c>
      <c r="M14" s="1004">
        <f t="shared" si="2"/>
        <v>0.93047362104875642</v>
      </c>
      <c r="N14" s="1003">
        <v>1766.8893990000001</v>
      </c>
      <c r="O14" s="1004">
        <f t="shared" si="3"/>
        <v>0.97708500008738108</v>
      </c>
      <c r="P14" s="1005">
        <f t="shared" si="4"/>
        <v>7.181088479916431</v>
      </c>
      <c r="Q14" s="298"/>
      <c r="R14" s="450" t="s">
        <v>754</v>
      </c>
      <c r="S14" s="275"/>
      <c r="T14" s="242"/>
      <c r="U14" s="275"/>
      <c r="V14" s="273"/>
      <c r="W14" s="273"/>
    </row>
    <row r="15" spans="1:23" s="270" customFormat="1" ht="19.5" customHeight="1">
      <c r="A15" s="450" t="s">
        <v>359</v>
      </c>
      <c r="B15" s="1003">
        <v>2188.2414590000003</v>
      </c>
      <c r="C15" s="1004">
        <f t="shared" si="0"/>
        <v>1.3551084120610932</v>
      </c>
      <c r="D15" s="1003">
        <v>1996.8624790000003</v>
      </c>
      <c r="E15" s="1004">
        <f t="shared" si="1"/>
        <v>1.1992817852120912</v>
      </c>
      <c r="F15" s="1003">
        <v>1383.7032410000002</v>
      </c>
      <c r="G15" s="1004">
        <f t="shared" si="1"/>
        <v>0.91646831964780684</v>
      </c>
      <c r="H15" s="1003">
        <v>1127.9963170000001</v>
      </c>
      <c r="I15" s="1004">
        <f t="shared" si="1"/>
        <v>0.7557916223241905</v>
      </c>
      <c r="J15" s="1003">
        <v>1349.587542</v>
      </c>
      <c r="K15" s="1004">
        <f t="shared" si="1"/>
        <v>0.8204447948582404</v>
      </c>
      <c r="L15" s="1003">
        <v>1872.8362209999996</v>
      </c>
      <c r="M15" s="1004">
        <f t="shared" si="2"/>
        <v>1.0570917018549115</v>
      </c>
      <c r="N15" s="1003">
        <v>1833.0809310000004</v>
      </c>
      <c r="O15" s="1004">
        <f t="shared" si="3"/>
        <v>1.013688736057843</v>
      </c>
      <c r="P15" s="1005">
        <f t="shared" si="4"/>
        <v>-2.1227317986605265</v>
      </c>
      <c r="Q15" s="298"/>
      <c r="R15" s="450" t="s">
        <v>360</v>
      </c>
      <c r="S15" s="275"/>
      <c r="T15" s="242"/>
      <c r="U15" s="275"/>
      <c r="V15" s="273"/>
      <c r="W15" s="273"/>
    </row>
    <row r="16" spans="1:23" s="270" customFormat="1" ht="19.5" customHeight="1">
      <c r="A16" s="276" t="s">
        <v>361</v>
      </c>
      <c r="B16" s="449">
        <v>52035.178005999995</v>
      </c>
      <c r="C16" s="258">
        <f t="shared" si="0"/>
        <v>32.223732508591944</v>
      </c>
      <c r="D16" s="449">
        <v>52053.131615000006</v>
      </c>
      <c r="E16" s="258">
        <f t="shared" si="1"/>
        <v>31.262229254955688</v>
      </c>
      <c r="F16" s="449">
        <v>45233.212254000005</v>
      </c>
      <c r="G16" s="258">
        <f t="shared" si="1"/>
        <v>29.959318442252581</v>
      </c>
      <c r="H16" s="449">
        <v>44141.789955</v>
      </c>
      <c r="I16" s="258">
        <f t="shared" si="1"/>
        <v>29.576333308527197</v>
      </c>
      <c r="J16" s="449">
        <v>50145.693832000004</v>
      </c>
      <c r="K16" s="258">
        <f t="shared" si="1"/>
        <v>30.484701591161677</v>
      </c>
      <c r="L16" s="449">
        <v>45704.911071999995</v>
      </c>
      <c r="M16" s="258">
        <f t="shared" si="2"/>
        <v>25.797387772877698</v>
      </c>
      <c r="N16" s="449">
        <v>48408.578041000001</v>
      </c>
      <c r="O16" s="258">
        <f t="shared" si="3"/>
        <v>26.769811119015309</v>
      </c>
      <c r="P16" s="259">
        <f t="shared" si="4"/>
        <v>5.9154845848859772</v>
      </c>
      <c r="Q16" s="980"/>
      <c r="R16" s="276" t="s">
        <v>362</v>
      </c>
      <c r="S16" s="275"/>
      <c r="T16" s="242"/>
      <c r="U16" s="275"/>
      <c r="V16" s="273"/>
      <c r="W16" s="273"/>
    </row>
    <row r="17" spans="1:23" s="270" customFormat="1" ht="19.5" customHeight="1">
      <c r="A17" s="450" t="s">
        <v>363</v>
      </c>
      <c r="B17" s="1003">
        <v>39103.526782000001</v>
      </c>
      <c r="C17" s="1004">
        <f t="shared" si="0"/>
        <v>24.215571762249681</v>
      </c>
      <c r="D17" s="1003">
        <v>39484.912105000003</v>
      </c>
      <c r="E17" s="1004">
        <f t="shared" si="1"/>
        <v>23.713969477728316</v>
      </c>
      <c r="F17" s="1003">
        <v>34255.669732000009</v>
      </c>
      <c r="G17" s="1004">
        <f t="shared" si="1"/>
        <v>22.688561497483896</v>
      </c>
      <c r="H17" s="1003">
        <v>33869.633878000001</v>
      </c>
      <c r="I17" s="1004">
        <f t="shared" si="1"/>
        <v>22.693678295210233</v>
      </c>
      <c r="J17" s="1003">
        <v>38221.057693999996</v>
      </c>
      <c r="K17" s="1004">
        <f t="shared" si="1"/>
        <v>23.235445544012588</v>
      </c>
      <c r="L17" s="1003">
        <v>32402.888130999996</v>
      </c>
      <c r="M17" s="1004">
        <f t="shared" si="2"/>
        <v>18.289278995855724</v>
      </c>
      <c r="N17" s="1003">
        <v>35009.090135999999</v>
      </c>
      <c r="O17" s="1004">
        <f t="shared" si="3"/>
        <v>19.359930993956169</v>
      </c>
      <c r="P17" s="1005">
        <f t="shared" si="4"/>
        <v>8.0431163866119704</v>
      </c>
      <c r="Q17" s="298"/>
      <c r="R17" s="450" t="s">
        <v>364</v>
      </c>
      <c r="S17" s="274"/>
      <c r="T17" s="242"/>
      <c r="U17" s="274"/>
      <c r="V17" s="273"/>
      <c r="W17" s="273"/>
    </row>
    <row r="18" spans="1:23" s="270" customFormat="1" ht="19.5" customHeight="1">
      <c r="A18" s="450" t="s">
        <v>365</v>
      </c>
      <c r="B18" s="1003">
        <v>12931.651223999999</v>
      </c>
      <c r="C18" s="1004">
        <f t="shared" si="0"/>
        <v>8.0081607463422664</v>
      </c>
      <c r="D18" s="1003">
        <v>12568.219509999997</v>
      </c>
      <c r="E18" s="1004">
        <f t="shared" si="1"/>
        <v>7.5482597772273659</v>
      </c>
      <c r="F18" s="1003">
        <v>10977.542522</v>
      </c>
      <c r="G18" s="1004">
        <f t="shared" si="1"/>
        <v>7.2707569447686842</v>
      </c>
      <c r="H18" s="1003">
        <v>10272.156077000001</v>
      </c>
      <c r="I18" s="1004">
        <f t="shared" si="1"/>
        <v>6.8826550133169642</v>
      </c>
      <c r="J18" s="1003">
        <v>11924.636138</v>
      </c>
      <c r="K18" s="1004">
        <f t="shared" si="1"/>
        <v>7.2492560471490854</v>
      </c>
      <c r="L18" s="1003">
        <v>13302.022941000001</v>
      </c>
      <c r="M18" s="1004">
        <f t="shared" si="2"/>
        <v>7.5081087770219765</v>
      </c>
      <c r="N18" s="1003">
        <v>13399.487905</v>
      </c>
      <c r="O18" s="1004">
        <f t="shared" si="3"/>
        <v>7.4098801250591384</v>
      </c>
      <c r="P18" s="1005">
        <f t="shared" si="4"/>
        <v>0.7327078327281189</v>
      </c>
      <c r="Q18" s="298"/>
      <c r="R18" s="450" t="s">
        <v>366</v>
      </c>
      <c r="S18" s="275"/>
      <c r="T18" s="242"/>
      <c r="U18" s="275"/>
      <c r="V18" s="273"/>
      <c r="W18" s="273"/>
    </row>
    <row r="19" spans="1:23" s="270" customFormat="1" ht="19.5" customHeight="1">
      <c r="A19" s="276" t="s">
        <v>367</v>
      </c>
      <c r="B19" s="449">
        <v>691.42585799999983</v>
      </c>
      <c r="C19" s="258">
        <f t="shared" si="0"/>
        <v>0.42817806629097349</v>
      </c>
      <c r="D19" s="449">
        <v>641.17499899999996</v>
      </c>
      <c r="E19" s="258">
        <f t="shared" si="1"/>
        <v>0.38507884519877372</v>
      </c>
      <c r="F19" s="449">
        <v>631.11612700000001</v>
      </c>
      <c r="G19" s="258">
        <f t="shared" si="1"/>
        <v>0.41800721374065331</v>
      </c>
      <c r="H19" s="449">
        <v>766.46031600000015</v>
      </c>
      <c r="I19" s="258">
        <f t="shared" si="1"/>
        <v>0.51355157543191843</v>
      </c>
      <c r="J19" s="449">
        <v>674.04699800000003</v>
      </c>
      <c r="K19" s="258">
        <f t="shared" si="1"/>
        <v>0.4097684172301902</v>
      </c>
      <c r="L19" s="449">
        <v>825.01998400000002</v>
      </c>
      <c r="M19" s="258">
        <f t="shared" si="2"/>
        <v>0.46566900467420641</v>
      </c>
      <c r="N19" s="449">
        <v>782.35882700000002</v>
      </c>
      <c r="O19" s="258">
        <f t="shared" si="3"/>
        <v>0.43264228931380799</v>
      </c>
      <c r="P19" s="259">
        <f t="shared" si="4"/>
        <v>-5.1709240778826988</v>
      </c>
      <c r="Q19" s="980"/>
      <c r="R19" s="276" t="s">
        <v>368</v>
      </c>
      <c r="S19" s="275"/>
      <c r="T19" s="242"/>
      <c r="U19" s="275"/>
      <c r="V19" s="273"/>
      <c r="W19" s="273"/>
    </row>
    <row r="20" spans="1:23" s="270" customFormat="1" ht="19.5" customHeight="1">
      <c r="A20" s="276" t="s">
        <v>369</v>
      </c>
      <c r="B20" s="449">
        <v>201.057885</v>
      </c>
      <c r="C20" s="258">
        <f t="shared" si="0"/>
        <v>0.12450876028974453</v>
      </c>
      <c r="D20" s="449">
        <v>297.935315</v>
      </c>
      <c r="E20" s="258">
        <f t="shared" ref="E20" si="5">(D20/D$5)*100</f>
        <v>0.17893490423529892</v>
      </c>
      <c r="F20" s="449">
        <v>148.74987399999998</v>
      </c>
      <c r="G20" s="258">
        <f t="shared" ref="G20" si="6">(F20/F$5)*100</f>
        <v>9.8521520390514816E-2</v>
      </c>
      <c r="H20" s="449">
        <v>219.70994200000001</v>
      </c>
      <c r="I20" s="258">
        <f t="shared" ref="I20" si="7">(H20/H$5)*100</f>
        <v>0.14721230114170114</v>
      </c>
      <c r="J20" s="449">
        <v>239.08080000000001</v>
      </c>
      <c r="K20" s="258">
        <f t="shared" ref="K20" si="8">(J20/J$5)*100</f>
        <v>0.14534262639966192</v>
      </c>
      <c r="L20" s="449">
        <v>266.86263100000008</v>
      </c>
      <c r="M20" s="258">
        <f t="shared" si="2"/>
        <v>0.15062623714883258</v>
      </c>
      <c r="N20" s="449">
        <v>290.38590099999999</v>
      </c>
      <c r="O20" s="258">
        <f t="shared" si="3"/>
        <v>0.16058260820657017</v>
      </c>
      <c r="P20" s="259">
        <f t="shared" si="4"/>
        <v>8.8147485887598584</v>
      </c>
      <c r="Q20" s="980"/>
      <c r="R20" s="276" t="s">
        <v>346</v>
      </c>
      <c r="S20" s="275"/>
      <c r="T20" s="242"/>
      <c r="U20" s="275"/>
      <c r="V20" s="273"/>
      <c r="W20" s="273"/>
    </row>
    <row r="21" spans="1:23" s="270" customFormat="1" ht="19.5" customHeight="1">
      <c r="A21" s="1156" t="s">
        <v>1119</v>
      </c>
      <c r="B21" s="272"/>
      <c r="C21" s="277" t="s">
        <v>51</v>
      </c>
      <c r="D21" s="272"/>
      <c r="E21" s="277" t="s">
        <v>51</v>
      </c>
      <c r="F21" s="272"/>
      <c r="G21" s="277" t="s">
        <v>51</v>
      </c>
      <c r="H21" s="272"/>
      <c r="I21" s="277" t="s">
        <v>51</v>
      </c>
      <c r="J21" s="272"/>
      <c r="K21" s="277" t="s">
        <v>51</v>
      </c>
      <c r="L21" s="272"/>
      <c r="M21" s="277" t="s">
        <v>51</v>
      </c>
      <c r="N21" s="272"/>
      <c r="O21" s="277" t="s">
        <v>51</v>
      </c>
      <c r="P21" s="266"/>
      <c r="Q21" s="239"/>
      <c r="R21" s="276" t="s">
        <v>370</v>
      </c>
      <c r="S21" s="274"/>
      <c r="T21" s="242"/>
      <c r="U21" s="274"/>
      <c r="V21" s="273"/>
      <c r="W21" s="273"/>
    </row>
    <row r="22" spans="1:23" s="270" customFormat="1" ht="19.5" customHeight="1">
      <c r="A22" s="271" t="s">
        <v>371</v>
      </c>
      <c r="B22" s="272">
        <v>74783.085343999992</v>
      </c>
      <c r="C22" s="265">
        <f>(B22/B$5)*100</f>
        <v>46.310788790121826</v>
      </c>
      <c r="D22" s="272">
        <v>81910.109434999991</v>
      </c>
      <c r="E22" s="265">
        <f>(D22/D$5)*100</f>
        <v>49.19382446372488</v>
      </c>
      <c r="F22" s="272">
        <v>79931.185401999988</v>
      </c>
      <c r="G22" s="265">
        <f>(F22/F$5)*100</f>
        <v>52.940830809854425</v>
      </c>
      <c r="H22" s="272">
        <v>82147.122292000015</v>
      </c>
      <c r="I22" s="265">
        <f>(H22/H$5)*100</f>
        <v>55.041054558987859</v>
      </c>
      <c r="J22" s="272">
        <v>87922.479055000003</v>
      </c>
      <c r="K22" s="265">
        <f>(J22/J$5)*100</f>
        <v>53.45006385047634</v>
      </c>
      <c r="L22" s="272">
        <v>99682.672126000005</v>
      </c>
      <c r="M22" s="265">
        <f t="shared" si="2"/>
        <v>56.264250093825218</v>
      </c>
      <c r="N22" s="272">
        <v>99325.295870000002</v>
      </c>
      <c r="O22" s="265">
        <f t="shared" ref="O22:O29" si="9">(N22/N$5)*100</f>
        <v>54.926616673768436</v>
      </c>
      <c r="P22" s="266">
        <f t="shared" ref="P22:P29" si="10">(N22/L22-1)*100</f>
        <v>-0.35851392060224363</v>
      </c>
      <c r="Q22" s="239"/>
      <c r="R22" s="271" t="s">
        <v>372</v>
      </c>
      <c r="S22" s="274"/>
      <c r="T22" s="278"/>
      <c r="U22" s="274"/>
      <c r="V22" s="273"/>
      <c r="W22" s="273"/>
    </row>
    <row r="23" spans="1:23" s="270" customFormat="1" ht="19.5" customHeight="1">
      <c r="A23" s="271" t="s">
        <v>373</v>
      </c>
      <c r="B23" s="272">
        <v>1764.1190390000004</v>
      </c>
      <c r="C23" s="265">
        <f t="shared" ref="C23:K29" si="11">(B23/B$5)*100</f>
        <v>1.0924628723187133</v>
      </c>
      <c r="D23" s="272">
        <v>3831.4156270000003</v>
      </c>
      <c r="E23" s="265">
        <f t="shared" si="11"/>
        <v>2.3010833351624425</v>
      </c>
      <c r="F23" s="272">
        <v>6236.6021550000005</v>
      </c>
      <c r="G23" s="265">
        <f t="shared" si="11"/>
        <v>4.1306893905762996</v>
      </c>
      <c r="H23" s="272">
        <v>3336.9156849999999</v>
      </c>
      <c r="I23" s="265">
        <f t="shared" si="11"/>
        <v>2.235834356119788</v>
      </c>
      <c r="J23" s="272">
        <v>1689.5683719999997</v>
      </c>
      <c r="K23" s="265">
        <f t="shared" si="11"/>
        <v>1.0271268318839528</v>
      </c>
      <c r="L23" s="272">
        <v>2332.2416269999999</v>
      </c>
      <c r="M23" s="265">
        <f t="shared" si="2"/>
        <v>1.316395551825617</v>
      </c>
      <c r="N23" s="272">
        <v>1794.637749</v>
      </c>
      <c r="O23" s="265">
        <f t="shared" si="9"/>
        <v>0.99242976166528141</v>
      </c>
      <c r="P23" s="266">
        <f t="shared" si="10"/>
        <v>-23.050951144008547</v>
      </c>
      <c r="Q23" s="239"/>
      <c r="R23" s="271" t="s">
        <v>373</v>
      </c>
      <c r="S23" s="274"/>
      <c r="U23" s="274"/>
      <c r="V23" s="273"/>
      <c r="W23" s="273"/>
    </row>
    <row r="24" spans="1:23" s="270" customFormat="1" ht="19.5" customHeight="1">
      <c r="A24" s="271" t="s">
        <v>374</v>
      </c>
      <c r="B24" s="272">
        <v>21720.311079999999</v>
      </c>
      <c r="C24" s="265">
        <f t="shared" si="11"/>
        <v>13.450698567123604</v>
      </c>
      <c r="D24" s="272">
        <v>20789.901373000001</v>
      </c>
      <c r="E24" s="265">
        <f t="shared" si="11"/>
        <v>12.486062658396387</v>
      </c>
      <c r="F24" s="272">
        <v>15425.924670999999</v>
      </c>
      <c r="G24" s="265">
        <f t="shared" si="11"/>
        <v>10.217054382287897</v>
      </c>
      <c r="H24" s="272">
        <v>13800.648228</v>
      </c>
      <c r="I24" s="265">
        <f t="shared" si="11"/>
        <v>9.2468513914177812</v>
      </c>
      <c r="J24" s="272">
        <v>16580.156891000002</v>
      </c>
      <c r="K24" s="265">
        <f t="shared" si="11"/>
        <v>10.079452422178582</v>
      </c>
      <c r="L24" s="272">
        <v>19390.352083999998</v>
      </c>
      <c r="M24" s="265">
        <f t="shared" si="2"/>
        <v>10.944566350333041</v>
      </c>
      <c r="N24" s="272">
        <v>20446.305179999999</v>
      </c>
      <c r="O24" s="265">
        <f t="shared" si="9"/>
        <v>11.306750784680506</v>
      </c>
      <c r="P24" s="266">
        <f t="shared" si="10"/>
        <v>5.4457654581286485</v>
      </c>
      <c r="Q24" s="239"/>
      <c r="R24" s="271" t="s">
        <v>375</v>
      </c>
      <c r="S24" s="274"/>
      <c r="T24" s="278"/>
      <c r="U24" s="274"/>
      <c r="V24" s="273"/>
      <c r="W24" s="273"/>
    </row>
    <row r="25" spans="1:23" s="270" customFormat="1" ht="19.5" customHeight="1">
      <c r="A25" s="271" t="s">
        <v>376</v>
      </c>
      <c r="B25" s="272">
        <v>12836.706099999999</v>
      </c>
      <c r="C25" s="265">
        <f t="shared" si="11"/>
        <v>7.9493642475887052</v>
      </c>
      <c r="D25" s="272">
        <v>12752.082584000002</v>
      </c>
      <c r="E25" s="265">
        <f t="shared" si="11"/>
        <v>7.6586848254919486</v>
      </c>
      <c r="F25" s="272">
        <v>10537.591291999999</v>
      </c>
      <c r="G25" s="265">
        <f t="shared" si="11"/>
        <v>6.9793639982625431</v>
      </c>
      <c r="H25" s="272">
        <v>10504.661991000001</v>
      </c>
      <c r="I25" s="265">
        <f t="shared" si="11"/>
        <v>7.038441002414328</v>
      </c>
      <c r="J25" s="272">
        <v>9121.9156629999998</v>
      </c>
      <c r="K25" s="265">
        <f t="shared" si="11"/>
        <v>5.5454188720157918</v>
      </c>
      <c r="L25" s="272">
        <v>8034.4933820000015</v>
      </c>
      <c r="M25" s="265">
        <f t="shared" si="2"/>
        <v>4.5349380727939304</v>
      </c>
      <c r="N25" s="272">
        <v>8707.7987589999993</v>
      </c>
      <c r="O25" s="265">
        <f t="shared" si="9"/>
        <v>4.8153888726786178</v>
      </c>
      <c r="P25" s="266">
        <f t="shared" si="10"/>
        <v>8.3801845989248225</v>
      </c>
      <c r="Q25" s="239"/>
      <c r="R25" s="271" t="s">
        <v>377</v>
      </c>
      <c r="S25" s="274"/>
      <c r="T25" s="278"/>
      <c r="U25" s="274"/>
      <c r="V25" s="273"/>
      <c r="W25" s="273"/>
    </row>
    <row r="26" spans="1:23" s="270" customFormat="1" ht="19.5" customHeight="1">
      <c r="A26" s="271" t="s">
        <v>378</v>
      </c>
      <c r="B26" s="272">
        <v>13525.519513000003</v>
      </c>
      <c r="C26" s="265">
        <f t="shared" si="11"/>
        <v>8.3759245096922186</v>
      </c>
      <c r="D26" s="272">
        <v>12345.154668000001</v>
      </c>
      <c r="E26" s="265">
        <f t="shared" si="11"/>
        <v>7.4142908110390797</v>
      </c>
      <c r="F26" s="272">
        <v>8111.456545</v>
      </c>
      <c r="G26" s="265">
        <f t="shared" si="11"/>
        <v>5.3724619047071771</v>
      </c>
      <c r="H26" s="272">
        <v>5593.7916169999999</v>
      </c>
      <c r="I26" s="265">
        <f t="shared" si="11"/>
        <v>3.7480094371229109</v>
      </c>
      <c r="J26" s="272">
        <v>7204.9806760000001</v>
      </c>
      <c r="K26" s="265">
        <f t="shared" si="11"/>
        <v>4.3800707317720686</v>
      </c>
      <c r="L26" s="272">
        <v>8502.3467359999995</v>
      </c>
      <c r="M26" s="265">
        <f t="shared" si="2"/>
        <v>4.7990102285184255</v>
      </c>
      <c r="N26" s="272">
        <v>9557.8430040000003</v>
      </c>
      <c r="O26" s="265">
        <f t="shared" si="9"/>
        <v>5.2854610128307833</v>
      </c>
      <c r="P26" s="266">
        <f t="shared" si="10"/>
        <v>12.41417576550834</v>
      </c>
      <c r="Q26" s="239"/>
      <c r="R26" s="271" t="s">
        <v>379</v>
      </c>
      <c r="S26" s="274"/>
      <c r="T26" s="278"/>
      <c r="U26" s="274"/>
      <c r="V26" s="273"/>
      <c r="W26" s="273"/>
    </row>
    <row r="27" spans="1:23" s="270" customFormat="1" ht="19.5" customHeight="1">
      <c r="A27" s="271" t="s">
        <v>380</v>
      </c>
      <c r="B27" s="272">
        <v>7437.3432670000011</v>
      </c>
      <c r="C27" s="265">
        <f t="shared" si="11"/>
        <v>4.6057103904353154</v>
      </c>
      <c r="D27" s="272">
        <v>7633.7285299999994</v>
      </c>
      <c r="E27" s="265">
        <f t="shared" si="11"/>
        <v>4.5846880671860575</v>
      </c>
      <c r="F27" s="272">
        <v>5777.9832279999991</v>
      </c>
      <c r="G27" s="265">
        <f t="shared" si="11"/>
        <v>3.8269322662650094</v>
      </c>
      <c r="H27" s="272">
        <v>4358.1101019999996</v>
      </c>
      <c r="I27" s="265">
        <f t="shared" si="11"/>
        <v>2.9200654777120363</v>
      </c>
      <c r="J27" s="272">
        <v>4540.3937859999996</v>
      </c>
      <c r="K27" s="265">
        <f t="shared" si="11"/>
        <v>2.7602080875835466</v>
      </c>
      <c r="L27" s="272">
        <v>4417.965083</v>
      </c>
      <c r="M27" s="265">
        <f t="shared" si="2"/>
        <v>2.4936479634243716</v>
      </c>
      <c r="N27" s="272">
        <v>5107.3513139999995</v>
      </c>
      <c r="O27" s="265">
        <f t="shared" si="9"/>
        <v>2.8243512932446855</v>
      </c>
      <c r="P27" s="266">
        <f t="shared" si="10"/>
        <v>15.604157526113237</v>
      </c>
      <c r="Q27" s="239"/>
      <c r="R27" s="271" t="s">
        <v>381</v>
      </c>
      <c r="S27" s="274"/>
      <c r="T27" s="278"/>
      <c r="U27" s="274"/>
      <c r="V27" s="273"/>
      <c r="W27" s="273"/>
    </row>
    <row r="28" spans="1:23" s="255" customFormat="1" ht="19.5" customHeight="1">
      <c r="A28" s="279" t="s">
        <v>382</v>
      </c>
      <c r="B28" s="263">
        <v>54245.803344000007</v>
      </c>
      <c r="C28" s="265">
        <f t="shared" si="11"/>
        <v>33.592702545750541</v>
      </c>
      <c r="D28" s="263">
        <v>53783.560374000001</v>
      </c>
      <c r="E28" s="265">
        <f t="shared" si="11"/>
        <v>32.301495460365651</v>
      </c>
      <c r="F28" s="263">
        <v>46599.938255000001</v>
      </c>
      <c r="G28" s="265">
        <f t="shared" si="11"/>
        <v>30.864542224665787</v>
      </c>
      <c r="H28" s="263">
        <v>44347.12174599999</v>
      </c>
      <c r="I28" s="265">
        <f t="shared" si="11"/>
        <v>29.71391181396713</v>
      </c>
      <c r="J28" s="263">
        <v>48627.009051999994</v>
      </c>
      <c r="K28" s="265">
        <f t="shared" si="11"/>
        <v>29.561458760292808</v>
      </c>
      <c r="L28" s="263">
        <v>44841.257072000008</v>
      </c>
      <c r="M28" s="265">
        <f t="shared" si="2"/>
        <v>25.309912431234473</v>
      </c>
      <c r="N28" s="263">
        <v>48767.653820999993</v>
      </c>
      <c r="O28" s="265">
        <f t="shared" si="9"/>
        <v>26.968379042243125</v>
      </c>
      <c r="P28" s="266">
        <f t="shared" si="10"/>
        <v>8.7562147124812029</v>
      </c>
      <c r="Q28" s="160"/>
      <c r="R28" s="271" t="s">
        <v>383</v>
      </c>
      <c r="S28" s="274"/>
      <c r="T28" s="278"/>
      <c r="U28" s="274"/>
      <c r="V28" s="261"/>
      <c r="W28" s="261"/>
    </row>
    <row r="29" spans="1:23" s="255" customFormat="1" ht="19.5" customHeight="1">
      <c r="A29" s="280" t="s">
        <v>384</v>
      </c>
      <c r="B29" s="282">
        <v>9464.3747139999996</v>
      </c>
      <c r="C29" s="699">
        <f t="shared" si="11"/>
        <v>5.8609865639327969</v>
      </c>
      <c r="D29" s="282">
        <v>9379.4661959999994</v>
      </c>
      <c r="E29" s="699">
        <f t="shared" si="11"/>
        <v>5.6331485428623447</v>
      </c>
      <c r="F29" s="282">
        <v>8892.1413510000002</v>
      </c>
      <c r="G29" s="699">
        <f t="shared" si="11"/>
        <v>5.8895329580439624</v>
      </c>
      <c r="H29" s="281">
        <v>9844.7946400000001</v>
      </c>
      <c r="I29" s="699">
        <f t="shared" si="11"/>
        <v>6.5963099349499856</v>
      </c>
      <c r="J29" s="281">
        <v>8012.4611429999995</v>
      </c>
      <c r="K29" s="699">
        <f t="shared" si="11"/>
        <v>4.8709563731125911</v>
      </c>
      <c r="L29" s="281">
        <v>7994.8288900000007</v>
      </c>
      <c r="M29" s="699">
        <f t="shared" si="2"/>
        <v>4.5125501005402207</v>
      </c>
      <c r="N29" s="281">
        <v>8462.8948719999989</v>
      </c>
      <c r="O29" s="699">
        <f t="shared" si="9"/>
        <v>4.6799576936890181</v>
      </c>
      <c r="P29" s="283">
        <f t="shared" si="10"/>
        <v>5.8546091284762625</v>
      </c>
      <c r="Q29" s="284"/>
      <c r="R29" s="285" t="s">
        <v>385</v>
      </c>
      <c r="S29" s="274"/>
      <c r="T29" s="278"/>
      <c r="U29" s="278"/>
      <c r="V29" s="261"/>
      <c r="W29" s="261"/>
    </row>
    <row r="30" spans="1:23" ht="14.4">
      <c r="A30" s="156" t="s">
        <v>903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 t="s">
        <v>189</v>
      </c>
      <c r="S30" s="269"/>
      <c r="T30" s="278"/>
      <c r="U30" s="269"/>
    </row>
    <row r="31" spans="1:23" ht="15.6">
      <c r="A31" s="172"/>
      <c r="B31" s="172"/>
      <c r="C31" s="172"/>
      <c r="D31" s="172"/>
      <c r="E31" s="172"/>
      <c r="F31" s="172"/>
      <c r="G31" s="172"/>
      <c r="H31" s="265"/>
      <c r="I31" s="265"/>
      <c r="J31" s="172"/>
      <c r="K31" s="172"/>
      <c r="L31" s="172"/>
      <c r="M31" s="172"/>
      <c r="N31" s="172"/>
      <c r="O31" s="172"/>
      <c r="P31" s="242"/>
      <c r="Q31" s="172"/>
      <c r="R31" s="172"/>
    </row>
    <row r="32" spans="1:23" ht="15.6">
      <c r="A32" s="172"/>
      <c r="B32" s="172"/>
      <c r="C32" s="172"/>
      <c r="D32" s="172"/>
      <c r="E32" s="172"/>
      <c r="F32" s="172"/>
      <c r="G32" s="172"/>
      <c r="H32" s="265"/>
      <c r="I32" s="265"/>
      <c r="J32" s="172"/>
      <c r="K32" s="172"/>
      <c r="L32" s="172"/>
      <c r="M32" s="172"/>
      <c r="N32" s="172"/>
      <c r="O32" s="172"/>
      <c r="P32" s="242"/>
      <c r="Q32" s="172"/>
      <c r="R32" s="172"/>
    </row>
    <row r="33" spans="2:16" ht="15.6">
      <c r="B33" s="170"/>
      <c r="C33" s="170"/>
      <c r="D33" s="170"/>
      <c r="E33" s="170"/>
      <c r="F33" s="170"/>
      <c r="G33" s="170"/>
      <c r="H33" s="265"/>
      <c r="I33" s="265"/>
      <c r="J33" s="170"/>
      <c r="K33" s="170"/>
      <c r="L33" s="170"/>
      <c r="M33" s="170"/>
      <c r="N33" s="170"/>
      <c r="O33" s="170"/>
      <c r="P33" s="170"/>
    </row>
    <row r="34" spans="2:16" ht="15.6">
      <c r="B34" s="170"/>
      <c r="C34" s="170"/>
      <c r="D34" s="170"/>
      <c r="E34" s="170"/>
      <c r="F34" s="170"/>
      <c r="G34" s="170"/>
      <c r="H34" s="265"/>
      <c r="I34" s="265"/>
      <c r="J34" s="170"/>
      <c r="K34" s="170"/>
      <c r="L34" s="170"/>
      <c r="M34" s="170"/>
      <c r="N34" s="170"/>
      <c r="O34" s="170"/>
      <c r="P34" s="170"/>
    </row>
    <row r="35" spans="2:16" ht="15.6">
      <c r="B35" s="170"/>
      <c r="C35" s="170"/>
      <c r="D35" s="170"/>
      <c r="E35" s="170"/>
      <c r="F35" s="170"/>
      <c r="G35" s="170"/>
      <c r="H35" s="265"/>
      <c r="I35" s="265"/>
      <c r="J35" s="170"/>
      <c r="K35" s="170"/>
      <c r="L35" s="170"/>
      <c r="M35" s="170"/>
      <c r="N35" s="170"/>
      <c r="O35" s="170"/>
      <c r="P35" s="170"/>
    </row>
    <row r="36" spans="2:16" ht="15.6">
      <c r="B36" s="170"/>
      <c r="C36" s="170"/>
      <c r="D36" s="170"/>
      <c r="E36" s="170"/>
      <c r="F36" s="170"/>
      <c r="G36" s="170"/>
      <c r="H36" s="265"/>
      <c r="I36" s="265"/>
      <c r="J36" s="170"/>
      <c r="K36" s="170"/>
      <c r="L36" s="170"/>
      <c r="M36" s="170"/>
      <c r="N36" s="170"/>
      <c r="O36" s="170"/>
      <c r="P36" s="170"/>
    </row>
    <row r="37" spans="2:16" ht="15.6">
      <c r="B37" s="170"/>
      <c r="C37" s="170"/>
      <c r="D37" s="170"/>
      <c r="E37" s="170"/>
      <c r="F37" s="170"/>
      <c r="G37" s="170"/>
      <c r="H37" s="265"/>
      <c r="I37" s="265"/>
      <c r="J37" s="170"/>
      <c r="K37" s="170"/>
      <c r="L37" s="170"/>
      <c r="M37" s="170"/>
      <c r="N37" s="170"/>
      <c r="O37" s="170"/>
      <c r="P37" s="170"/>
    </row>
    <row r="38" spans="2:16" ht="15.6">
      <c r="B38" s="170"/>
      <c r="C38" s="170"/>
      <c r="D38" s="170"/>
      <c r="E38" s="170"/>
      <c r="F38" s="170"/>
      <c r="G38" s="170"/>
      <c r="H38" s="265"/>
      <c r="I38" s="265"/>
      <c r="J38" s="170"/>
      <c r="K38" s="170"/>
      <c r="L38" s="170"/>
      <c r="M38" s="170"/>
      <c r="N38" s="170"/>
      <c r="O38" s="170"/>
      <c r="P38" s="170"/>
    </row>
    <row r="39" spans="2:16" ht="15.6">
      <c r="B39" s="170"/>
      <c r="C39" s="170"/>
      <c r="D39" s="170"/>
      <c r="E39" s="170"/>
      <c r="F39" s="170"/>
      <c r="G39" s="170"/>
      <c r="H39" s="265"/>
      <c r="I39" s="265"/>
      <c r="J39" s="170"/>
      <c r="K39" s="170"/>
      <c r="L39" s="170"/>
      <c r="M39" s="170"/>
      <c r="N39" s="170"/>
      <c r="O39" s="170"/>
      <c r="P39" s="170"/>
    </row>
    <row r="40" spans="2:16" ht="15.6">
      <c r="B40" s="170"/>
      <c r="C40" s="170"/>
      <c r="D40" s="170"/>
      <c r="E40" s="170"/>
      <c r="F40" s="170"/>
      <c r="G40" s="170"/>
      <c r="H40" s="265"/>
      <c r="I40" s="265"/>
      <c r="J40" s="170"/>
      <c r="K40" s="170"/>
      <c r="L40" s="170"/>
      <c r="M40" s="170"/>
      <c r="N40" s="170"/>
      <c r="O40" s="170"/>
      <c r="P40" s="170"/>
    </row>
    <row r="41" spans="2:16" ht="15.6">
      <c r="B41" s="170"/>
      <c r="C41" s="170"/>
      <c r="D41" s="170"/>
      <c r="E41" s="170"/>
      <c r="F41" s="170"/>
      <c r="G41" s="170"/>
      <c r="H41" s="265"/>
      <c r="I41" s="265"/>
      <c r="J41" s="170"/>
      <c r="K41" s="170"/>
      <c r="L41" s="170"/>
      <c r="M41" s="170"/>
      <c r="N41" s="170"/>
      <c r="O41" s="170"/>
      <c r="P41" s="170"/>
    </row>
    <row r="42" spans="2:16" ht="15.6">
      <c r="B42" s="170"/>
      <c r="C42" s="170"/>
      <c r="D42" s="170"/>
      <c r="E42" s="170"/>
      <c r="F42" s="170"/>
      <c r="G42" s="170"/>
      <c r="H42" s="265"/>
      <c r="I42" s="265"/>
      <c r="J42" s="170"/>
      <c r="K42" s="170"/>
      <c r="L42" s="170"/>
      <c r="M42" s="170"/>
      <c r="N42" s="170"/>
      <c r="O42" s="170"/>
      <c r="P42" s="170"/>
    </row>
    <row r="43" spans="2:16" ht="15.6">
      <c r="B43" s="170"/>
      <c r="C43" s="170"/>
      <c r="D43" s="170"/>
      <c r="E43" s="170"/>
      <c r="F43" s="170"/>
      <c r="G43" s="170"/>
      <c r="H43" s="265"/>
      <c r="I43" s="265"/>
      <c r="J43" s="170"/>
      <c r="K43" s="170"/>
      <c r="L43" s="170"/>
      <c r="M43" s="170"/>
      <c r="N43" s="170"/>
      <c r="O43" s="170"/>
      <c r="P43" s="170"/>
    </row>
    <row r="44" spans="2:16" ht="15.6">
      <c r="B44" s="170"/>
      <c r="C44" s="170"/>
      <c r="D44" s="170"/>
      <c r="E44" s="170"/>
      <c r="F44" s="170"/>
      <c r="G44" s="170"/>
      <c r="H44" s="265"/>
      <c r="I44" s="265"/>
      <c r="J44" s="170"/>
      <c r="K44" s="170"/>
      <c r="L44" s="170"/>
      <c r="M44" s="170"/>
      <c r="N44" s="170"/>
      <c r="O44" s="170"/>
      <c r="P44" s="170"/>
    </row>
    <row r="45" spans="2:16" ht="15.6">
      <c r="B45" s="170"/>
      <c r="C45" s="170"/>
      <c r="D45" s="170"/>
      <c r="E45" s="170"/>
      <c r="F45" s="170"/>
      <c r="G45" s="170"/>
      <c r="H45" s="265"/>
      <c r="I45" s="265"/>
      <c r="J45" s="170"/>
      <c r="K45" s="170"/>
      <c r="L45" s="170"/>
      <c r="M45" s="170"/>
      <c r="N45" s="170"/>
      <c r="O45" s="170"/>
      <c r="P45" s="170"/>
    </row>
    <row r="46" spans="2:16" ht="15.6">
      <c r="B46" s="170"/>
      <c r="C46" s="170"/>
      <c r="D46" s="170"/>
      <c r="E46" s="170"/>
      <c r="F46" s="170"/>
      <c r="G46" s="170"/>
      <c r="H46" s="265"/>
      <c r="I46" s="265"/>
      <c r="J46" s="170"/>
      <c r="K46" s="170"/>
      <c r="L46" s="170"/>
      <c r="M46" s="170"/>
      <c r="N46" s="170"/>
      <c r="O46" s="170"/>
      <c r="P46" s="170"/>
    </row>
    <row r="47" spans="2:16" ht="15.6">
      <c r="B47" s="170"/>
      <c r="C47" s="170"/>
      <c r="D47" s="170"/>
      <c r="E47" s="170"/>
      <c r="F47" s="170"/>
      <c r="G47" s="170"/>
      <c r="H47" s="277"/>
      <c r="I47" s="277"/>
      <c r="J47" s="170"/>
      <c r="K47" s="170"/>
      <c r="L47" s="170"/>
      <c r="M47" s="170"/>
      <c r="N47" s="170"/>
      <c r="O47" s="170"/>
      <c r="P47" s="170"/>
    </row>
    <row r="48" spans="2:16" ht="15.6">
      <c r="B48" s="170"/>
      <c r="C48" s="170"/>
      <c r="D48" s="170"/>
      <c r="E48" s="170"/>
      <c r="F48" s="170"/>
      <c r="G48" s="170"/>
      <c r="H48" s="264"/>
      <c r="I48" s="264"/>
      <c r="J48" s="170"/>
      <c r="K48" s="170"/>
      <c r="L48" s="170"/>
      <c r="M48" s="170"/>
      <c r="N48" s="170"/>
      <c r="O48" s="170"/>
      <c r="P48" s="170"/>
    </row>
    <row r="49" spans="2:16" ht="15.6">
      <c r="B49" s="170"/>
      <c r="C49" s="170"/>
      <c r="D49" s="170"/>
      <c r="E49" s="170"/>
      <c r="F49" s="170"/>
      <c r="G49" s="170"/>
      <c r="H49" s="264"/>
      <c r="I49" s="264"/>
      <c r="J49" s="170"/>
      <c r="K49" s="170"/>
      <c r="L49" s="170"/>
      <c r="M49" s="170"/>
      <c r="N49" s="170"/>
      <c r="O49" s="170"/>
      <c r="P49" s="170"/>
    </row>
    <row r="50" spans="2:16" ht="15.6">
      <c r="H50" s="264"/>
      <c r="I50" s="264"/>
    </row>
    <row r="51" spans="2:16" ht="15.6">
      <c r="H51" s="264"/>
      <c r="I51" s="264"/>
    </row>
    <row r="52" spans="2:16" ht="15.6">
      <c r="H52" s="264"/>
      <c r="I52" s="264"/>
    </row>
    <row r="53" spans="2:16" ht="15.6">
      <c r="H53" s="264"/>
      <c r="I53" s="264"/>
    </row>
    <row r="54" spans="2:16" ht="15.6">
      <c r="H54" s="264"/>
      <c r="I54" s="264"/>
    </row>
  </sheetData>
  <mergeCells count="1">
    <mergeCell ref="A3:A4"/>
  </mergeCells>
  <hyperlinks>
    <hyperlink ref="F1" location="'TABLOİÇİNDE-1'!A40" display="İÇİNDEKİLER / INDEX"/>
  </hyperlinks>
  <printOptions horizontalCentered="1" verticalCentered="1"/>
  <pageMargins left="0.78740157480314965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zoomScale="80" zoomScaleNormal="80" workbookViewId="0">
      <selection activeCell="A3" sqref="A3:A4"/>
    </sheetView>
  </sheetViews>
  <sheetFormatPr defaultColWidth="10.6640625" defaultRowHeight="12.9" customHeight="1"/>
  <cols>
    <col min="1" max="1" width="47.6640625" style="1007" customWidth="1"/>
    <col min="2" max="2" width="12.33203125" style="1025" bestFit="1" customWidth="1"/>
    <col min="3" max="7" width="11.44140625" style="1007" customWidth="1"/>
    <col min="8" max="8" width="12.33203125" style="1007" bestFit="1" customWidth="1"/>
    <col min="9" max="9" width="11.44140625" style="1007" customWidth="1"/>
    <col min="10" max="10" width="3.6640625" style="1007" customWidth="1"/>
    <col min="11" max="11" width="48.88671875" style="1007" customWidth="1"/>
    <col min="12" max="256" width="10.6640625" style="1007"/>
    <col min="257" max="257" width="47.6640625" style="1007" customWidth="1"/>
    <col min="258" max="258" width="0" style="1007" hidden="1" customWidth="1"/>
    <col min="259" max="265" width="11.44140625" style="1007" customWidth="1"/>
    <col min="266" max="266" width="3.6640625" style="1007" customWidth="1"/>
    <col min="267" max="267" width="48.88671875" style="1007" customWidth="1"/>
    <col min="268" max="512" width="10.6640625" style="1007"/>
    <col min="513" max="513" width="47.6640625" style="1007" customWidth="1"/>
    <col min="514" max="514" width="0" style="1007" hidden="1" customWidth="1"/>
    <col min="515" max="521" width="11.44140625" style="1007" customWidth="1"/>
    <col min="522" max="522" width="3.6640625" style="1007" customWidth="1"/>
    <col min="523" max="523" width="48.88671875" style="1007" customWidth="1"/>
    <col min="524" max="768" width="10.6640625" style="1007"/>
    <col min="769" max="769" width="47.6640625" style="1007" customWidth="1"/>
    <col min="770" max="770" width="0" style="1007" hidden="1" customWidth="1"/>
    <col min="771" max="777" width="11.44140625" style="1007" customWidth="1"/>
    <col min="778" max="778" width="3.6640625" style="1007" customWidth="1"/>
    <col min="779" max="779" width="48.88671875" style="1007" customWidth="1"/>
    <col min="780" max="1024" width="10.6640625" style="1007"/>
    <col min="1025" max="1025" width="47.6640625" style="1007" customWidth="1"/>
    <col min="1026" max="1026" width="0" style="1007" hidden="1" customWidth="1"/>
    <col min="1027" max="1033" width="11.44140625" style="1007" customWidth="1"/>
    <col min="1034" max="1034" width="3.6640625" style="1007" customWidth="1"/>
    <col min="1035" max="1035" width="48.88671875" style="1007" customWidth="1"/>
    <col min="1036" max="1280" width="10.6640625" style="1007"/>
    <col min="1281" max="1281" width="47.6640625" style="1007" customWidth="1"/>
    <col min="1282" max="1282" width="0" style="1007" hidden="1" customWidth="1"/>
    <col min="1283" max="1289" width="11.44140625" style="1007" customWidth="1"/>
    <col min="1290" max="1290" width="3.6640625" style="1007" customWidth="1"/>
    <col min="1291" max="1291" width="48.88671875" style="1007" customWidth="1"/>
    <col min="1292" max="1536" width="10.6640625" style="1007"/>
    <col min="1537" max="1537" width="47.6640625" style="1007" customWidth="1"/>
    <col min="1538" max="1538" width="0" style="1007" hidden="1" customWidth="1"/>
    <col min="1539" max="1545" width="11.44140625" style="1007" customWidth="1"/>
    <col min="1546" max="1546" width="3.6640625" style="1007" customWidth="1"/>
    <col min="1547" max="1547" width="48.88671875" style="1007" customWidth="1"/>
    <col min="1548" max="1792" width="10.6640625" style="1007"/>
    <col min="1793" max="1793" width="47.6640625" style="1007" customWidth="1"/>
    <col min="1794" max="1794" width="0" style="1007" hidden="1" customWidth="1"/>
    <col min="1795" max="1801" width="11.44140625" style="1007" customWidth="1"/>
    <col min="1802" max="1802" width="3.6640625" style="1007" customWidth="1"/>
    <col min="1803" max="1803" width="48.88671875" style="1007" customWidth="1"/>
    <col min="1804" max="2048" width="10.6640625" style="1007"/>
    <col min="2049" max="2049" width="47.6640625" style="1007" customWidth="1"/>
    <col min="2050" max="2050" width="0" style="1007" hidden="1" customWidth="1"/>
    <col min="2051" max="2057" width="11.44140625" style="1007" customWidth="1"/>
    <col min="2058" max="2058" width="3.6640625" style="1007" customWidth="1"/>
    <col min="2059" max="2059" width="48.88671875" style="1007" customWidth="1"/>
    <col min="2060" max="2304" width="10.6640625" style="1007"/>
    <col min="2305" max="2305" width="47.6640625" style="1007" customWidth="1"/>
    <col min="2306" max="2306" width="0" style="1007" hidden="1" customWidth="1"/>
    <col min="2307" max="2313" width="11.44140625" style="1007" customWidth="1"/>
    <col min="2314" max="2314" width="3.6640625" style="1007" customWidth="1"/>
    <col min="2315" max="2315" width="48.88671875" style="1007" customWidth="1"/>
    <col min="2316" max="2560" width="10.6640625" style="1007"/>
    <col min="2561" max="2561" width="47.6640625" style="1007" customWidth="1"/>
    <col min="2562" max="2562" width="0" style="1007" hidden="1" customWidth="1"/>
    <col min="2563" max="2569" width="11.44140625" style="1007" customWidth="1"/>
    <col min="2570" max="2570" width="3.6640625" style="1007" customWidth="1"/>
    <col min="2571" max="2571" width="48.88671875" style="1007" customWidth="1"/>
    <col min="2572" max="2816" width="10.6640625" style="1007"/>
    <col min="2817" max="2817" width="47.6640625" style="1007" customWidth="1"/>
    <col min="2818" max="2818" width="0" style="1007" hidden="1" customWidth="1"/>
    <col min="2819" max="2825" width="11.44140625" style="1007" customWidth="1"/>
    <col min="2826" max="2826" width="3.6640625" style="1007" customWidth="1"/>
    <col min="2827" max="2827" width="48.88671875" style="1007" customWidth="1"/>
    <col min="2828" max="3072" width="10.6640625" style="1007"/>
    <col min="3073" max="3073" width="47.6640625" style="1007" customWidth="1"/>
    <col min="3074" max="3074" width="0" style="1007" hidden="1" customWidth="1"/>
    <col min="3075" max="3081" width="11.44140625" style="1007" customWidth="1"/>
    <col min="3082" max="3082" width="3.6640625" style="1007" customWidth="1"/>
    <col min="3083" max="3083" width="48.88671875" style="1007" customWidth="1"/>
    <col min="3084" max="3328" width="10.6640625" style="1007"/>
    <col min="3329" max="3329" width="47.6640625" style="1007" customWidth="1"/>
    <col min="3330" max="3330" width="0" style="1007" hidden="1" customWidth="1"/>
    <col min="3331" max="3337" width="11.44140625" style="1007" customWidth="1"/>
    <col min="3338" max="3338" width="3.6640625" style="1007" customWidth="1"/>
    <col min="3339" max="3339" width="48.88671875" style="1007" customWidth="1"/>
    <col min="3340" max="3584" width="10.6640625" style="1007"/>
    <col min="3585" max="3585" width="47.6640625" style="1007" customWidth="1"/>
    <col min="3586" max="3586" width="0" style="1007" hidden="1" customWidth="1"/>
    <col min="3587" max="3593" width="11.44140625" style="1007" customWidth="1"/>
    <col min="3594" max="3594" width="3.6640625" style="1007" customWidth="1"/>
    <col min="3595" max="3595" width="48.88671875" style="1007" customWidth="1"/>
    <col min="3596" max="3840" width="10.6640625" style="1007"/>
    <col min="3841" max="3841" width="47.6640625" style="1007" customWidth="1"/>
    <col min="3842" max="3842" width="0" style="1007" hidden="1" customWidth="1"/>
    <col min="3843" max="3849" width="11.44140625" style="1007" customWidth="1"/>
    <col min="3850" max="3850" width="3.6640625" style="1007" customWidth="1"/>
    <col min="3851" max="3851" width="48.88671875" style="1007" customWidth="1"/>
    <col min="3852" max="4096" width="10.6640625" style="1007"/>
    <col min="4097" max="4097" width="47.6640625" style="1007" customWidth="1"/>
    <col min="4098" max="4098" width="0" style="1007" hidden="1" customWidth="1"/>
    <col min="4099" max="4105" width="11.44140625" style="1007" customWidth="1"/>
    <col min="4106" max="4106" width="3.6640625" style="1007" customWidth="1"/>
    <col min="4107" max="4107" width="48.88671875" style="1007" customWidth="1"/>
    <col min="4108" max="4352" width="10.6640625" style="1007"/>
    <col min="4353" max="4353" width="47.6640625" style="1007" customWidth="1"/>
    <col min="4354" max="4354" width="0" style="1007" hidden="1" customWidth="1"/>
    <col min="4355" max="4361" width="11.44140625" style="1007" customWidth="1"/>
    <col min="4362" max="4362" width="3.6640625" style="1007" customWidth="1"/>
    <col min="4363" max="4363" width="48.88671875" style="1007" customWidth="1"/>
    <col min="4364" max="4608" width="10.6640625" style="1007"/>
    <col min="4609" max="4609" width="47.6640625" style="1007" customWidth="1"/>
    <col min="4610" max="4610" width="0" style="1007" hidden="1" customWidth="1"/>
    <col min="4611" max="4617" width="11.44140625" style="1007" customWidth="1"/>
    <col min="4618" max="4618" width="3.6640625" style="1007" customWidth="1"/>
    <col min="4619" max="4619" width="48.88671875" style="1007" customWidth="1"/>
    <col min="4620" max="4864" width="10.6640625" style="1007"/>
    <col min="4865" max="4865" width="47.6640625" style="1007" customWidth="1"/>
    <col min="4866" max="4866" width="0" style="1007" hidden="1" customWidth="1"/>
    <col min="4867" max="4873" width="11.44140625" style="1007" customWidth="1"/>
    <col min="4874" max="4874" width="3.6640625" style="1007" customWidth="1"/>
    <col min="4875" max="4875" width="48.88671875" style="1007" customWidth="1"/>
    <col min="4876" max="5120" width="10.6640625" style="1007"/>
    <col min="5121" max="5121" width="47.6640625" style="1007" customWidth="1"/>
    <col min="5122" max="5122" width="0" style="1007" hidden="1" customWidth="1"/>
    <col min="5123" max="5129" width="11.44140625" style="1007" customWidth="1"/>
    <col min="5130" max="5130" width="3.6640625" style="1007" customWidth="1"/>
    <col min="5131" max="5131" width="48.88671875" style="1007" customWidth="1"/>
    <col min="5132" max="5376" width="10.6640625" style="1007"/>
    <col min="5377" max="5377" width="47.6640625" style="1007" customWidth="1"/>
    <col min="5378" max="5378" width="0" style="1007" hidden="1" customWidth="1"/>
    <col min="5379" max="5385" width="11.44140625" style="1007" customWidth="1"/>
    <col min="5386" max="5386" width="3.6640625" style="1007" customWidth="1"/>
    <col min="5387" max="5387" width="48.88671875" style="1007" customWidth="1"/>
    <col min="5388" max="5632" width="10.6640625" style="1007"/>
    <col min="5633" max="5633" width="47.6640625" style="1007" customWidth="1"/>
    <col min="5634" max="5634" width="0" style="1007" hidden="1" customWidth="1"/>
    <col min="5635" max="5641" width="11.44140625" style="1007" customWidth="1"/>
    <col min="5642" max="5642" width="3.6640625" style="1007" customWidth="1"/>
    <col min="5643" max="5643" width="48.88671875" style="1007" customWidth="1"/>
    <col min="5644" max="5888" width="10.6640625" style="1007"/>
    <col min="5889" max="5889" width="47.6640625" style="1007" customWidth="1"/>
    <col min="5890" max="5890" width="0" style="1007" hidden="1" customWidth="1"/>
    <col min="5891" max="5897" width="11.44140625" style="1007" customWidth="1"/>
    <col min="5898" max="5898" width="3.6640625" style="1007" customWidth="1"/>
    <col min="5899" max="5899" width="48.88671875" style="1007" customWidth="1"/>
    <col min="5900" max="6144" width="10.6640625" style="1007"/>
    <col min="6145" max="6145" width="47.6640625" style="1007" customWidth="1"/>
    <col min="6146" max="6146" width="0" style="1007" hidden="1" customWidth="1"/>
    <col min="6147" max="6153" width="11.44140625" style="1007" customWidth="1"/>
    <col min="6154" max="6154" width="3.6640625" style="1007" customWidth="1"/>
    <col min="6155" max="6155" width="48.88671875" style="1007" customWidth="1"/>
    <col min="6156" max="6400" width="10.6640625" style="1007"/>
    <col min="6401" max="6401" width="47.6640625" style="1007" customWidth="1"/>
    <col min="6402" max="6402" width="0" style="1007" hidden="1" customWidth="1"/>
    <col min="6403" max="6409" width="11.44140625" style="1007" customWidth="1"/>
    <col min="6410" max="6410" width="3.6640625" style="1007" customWidth="1"/>
    <col min="6411" max="6411" width="48.88671875" style="1007" customWidth="1"/>
    <col min="6412" max="6656" width="10.6640625" style="1007"/>
    <col min="6657" max="6657" width="47.6640625" style="1007" customWidth="1"/>
    <col min="6658" max="6658" width="0" style="1007" hidden="1" customWidth="1"/>
    <col min="6659" max="6665" width="11.44140625" style="1007" customWidth="1"/>
    <col min="6666" max="6666" width="3.6640625" style="1007" customWidth="1"/>
    <col min="6667" max="6667" width="48.88671875" style="1007" customWidth="1"/>
    <col min="6668" max="6912" width="10.6640625" style="1007"/>
    <col min="6913" max="6913" width="47.6640625" style="1007" customWidth="1"/>
    <col min="6914" max="6914" width="0" style="1007" hidden="1" customWidth="1"/>
    <col min="6915" max="6921" width="11.44140625" style="1007" customWidth="1"/>
    <col min="6922" max="6922" width="3.6640625" style="1007" customWidth="1"/>
    <col min="6923" max="6923" width="48.88671875" style="1007" customWidth="1"/>
    <col min="6924" max="7168" width="10.6640625" style="1007"/>
    <col min="7169" max="7169" width="47.6640625" style="1007" customWidth="1"/>
    <col min="7170" max="7170" width="0" style="1007" hidden="1" customWidth="1"/>
    <col min="7171" max="7177" width="11.44140625" style="1007" customWidth="1"/>
    <col min="7178" max="7178" width="3.6640625" style="1007" customWidth="1"/>
    <col min="7179" max="7179" width="48.88671875" style="1007" customWidth="1"/>
    <col min="7180" max="7424" width="10.6640625" style="1007"/>
    <col min="7425" max="7425" width="47.6640625" style="1007" customWidth="1"/>
    <col min="7426" max="7426" width="0" style="1007" hidden="1" customWidth="1"/>
    <col min="7427" max="7433" width="11.44140625" style="1007" customWidth="1"/>
    <col min="7434" max="7434" width="3.6640625" style="1007" customWidth="1"/>
    <col min="7435" max="7435" width="48.88671875" style="1007" customWidth="1"/>
    <col min="7436" max="7680" width="10.6640625" style="1007"/>
    <col min="7681" max="7681" width="47.6640625" style="1007" customWidth="1"/>
    <col min="7682" max="7682" width="0" style="1007" hidden="1" customWidth="1"/>
    <col min="7683" max="7689" width="11.44140625" style="1007" customWidth="1"/>
    <col min="7690" max="7690" width="3.6640625" style="1007" customWidth="1"/>
    <col min="7691" max="7691" width="48.88671875" style="1007" customWidth="1"/>
    <col min="7692" max="7936" width="10.6640625" style="1007"/>
    <col min="7937" max="7937" width="47.6640625" style="1007" customWidth="1"/>
    <col min="7938" max="7938" width="0" style="1007" hidden="1" customWidth="1"/>
    <col min="7939" max="7945" width="11.44140625" style="1007" customWidth="1"/>
    <col min="7946" max="7946" width="3.6640625" style="1007" customWidth="1"/>
    <col min="7947" max="7947" width="48.88671875" style="1007" customWidth="1"/>
    <col min="7948" max="8192" width="10.6640625" style="1007"/>
    <col min="8193" max="8193" width="47.6640625" style="1007" customWidth="1"/>
    <col min="8194" max="8194" width="0" style="1007" hidden="1" customWidth="1"/>
    <col min="8195" max="8201" width="11.44140625" style="1007" customWidth="1"/>
    <col min="8202" max="8202" width="3.6640625" style="1007" customWidth="1"/>
    <col min="8203" max="8203" width="48.88671875" style="1007" customWidth="1"/>
    <col min="8204" max="8448" width="10.6640625" style="1007"/>
    <col min="8449" max="8449" width="47.6640625" style="1007" customWidth="1"/>
    <col min="8450" max="8450" width="0" style="1007" hidden="1" customWidth="1"/>
    <col min="8451" max="8457" width="11.44140625" style="1007" customWidth="1"/>
    <col min="8458" max="8458" width="3.6640625" style="1007" customWidth="1"/>
    <col min="8459" max="8459" width="48.88671875" style="1007" customWidth="1"/>
    <col min="8460" max="8704" width="10.6640625" style="1007"/>
    <col min="8705" max="8705" width="47.6640625" style="1007" customWidth="1"/>
    <col min="8706" max="8706" width="0" style="1007" hidden="1" customWidth="1"/>
    <col min="8707" max="8713" width="11.44140625" style="1007" customWidth="1"/>
    <col min="8714" max="8714" width="3.6640625" style="1007" customWidth="1"/>
    <col min="8715" max="8715" width="48.88671875" style="1007" customWidth="1"/>
    <col min="8716" max="8960" width="10.6640625" style="1007"/>
    <col min="8961" max="8961" width="47.6640625" style="1007" customWidth="1"/>
    <col min="8962" max="8962" width="0" style="1007" hidden="1" customWidth="1"/>
    <col min="8963" max="8969" width="11.44140625" style="1007" customWidth="1"/>
    <col min="8970" max="8970" width="3.6640625" style="1007" customWidth="1"/>
    <col min="8971" max="8971" width="48.88671875" style="1007" customWidth="1"/>
    <col min="8972" max="9216" width="10.6640625" style="1007"/>
    <col min="9217" max="9217" width="47.6640625" style="1007" customWidth="1"/>
    <col min="9218" max="9218" width="0" style="1007" hidden="1" customWidth="1"/>
    <col min="9219" max="9225" width="11.44140625" style="1007" customWidth="1"/>
    <col min="9226" max="9226" width="3.6640625" style="1007" customWidth="1"/>
    <col min="9227" max="9227" width="48.88671875" style="1007" customWidth="1"/>
    <col min="9228" max="9472" width="10.6640625" style="1007"/>
    <col min="9473" max="9473" width="47.6640625" style="1007" customWidth="1"/>
    <col min="9474" max="9474" width="0" style="1007" hidden="1" customWidth="1"/>
    <col min="9475" max="9481" width="11.44140625" style="1007" customWidth="1"/>
    <col min="9482" max="9482" width="3.6640625" style="1007" customWidth="1"/>
    <col min="9483" max="9483" width="48.88671875" style="1007" customWidth="1"/>
    <col min="9484" max="9728" width="10.6640625" style="1007"/>
    <col min="9729" max="9729" width="47.6640625" style="1007" customWidth="1"/>
    <col min="9730" max="9730" width="0" style="1007" hidden="1" customWidth="1"/>
    <col min="9731" max="9737" width="11.44140625" style="1007" customWidth="1"/>
    <col min="9738" max="9738" width="3.6640625" style="1007" customWidth="1"/>
    <col min="9739" max="9739" width="48.88671875" style="1007" customWidth="1"/>
    <col min="9740" max="9984" width="10.6640625" style="1007"/>
    <col min="9985" max="9985" width="47.6640625" style="1007" customWidth="1"/>
    <col min="9986" max="9986" width="0" style="1007" hidden="1" customWidth="1"/>
    <col min="9987" max="9993" width="11.44140625" style="1007" customWidth="1"/>
    <col min="9994" max="9994" width="3.6640625" style="1007" customWidth="1"/>
    <col min="9995" max="9995" width="48.88671875" style="1007" customWidth="1"/>
    <col min="9996" max="10240" width="10.6640625" style="1007"/>
    <col min="10241" max="10241" width="47.6640625" style="1007" customWidth="1"/>
    <col min="10242" max="10242" width="0" style="1007" hidden="1" customWidth="1"/>
    <col min="10243" max="10249" width="11.44140625" style="1007" customWidth="1"/>
    <col min="10250" max="10250" width="3.6640625" style="1007" customWidth="1"/>
    <col min="10251" max="10251" width="48.88671875" style="1007" customWidth="1"/>
    <col min="10252" max="10496" width="10.6640625" style="1007"/>
    <col min="10497" max="10497" width="47.6640625" style="1007" customWidth="1"/>
    <col min="10498" max="10498" width="0" style="1007" hidden="1" customWidth="1"/>
    <col min="10499" max="10505" width="11.44140625" style="1007" customWidth="1"/>
    <col min="10506" max="10506" width="3.6640625" style="1007" customWidth="1"/>
    <col min="10507" max="10507" width="48.88671875" style="1007" customWidth="1"/>
    <col min="10508" max="10752" width="10.6640625" style="1007"/>
    <col min="10753" max="10753" width="47.6640625" style="1007" customWidth="1"/>
    <col min="10754" max="10754" width="0" style="1007" hidden="1" customWidth="1"/>
    <col min="10755" max="10761" width="11.44140625" style="1007" customWidth="1"/>
    <col min="10762" max="10762" width="3.6640625" style="1007" customWidth="1"/>
    <col min="10763" max="10763" width="48.88671875" style="1007" customWidth="1"/>
    <col min="10764" max="11008" width="10.6640625" style="1007"/>
    <col min="11009" max="11009" width="47.6640625" style="1007" customWidth="1"/>
    <col min="11010" max="11010" width="0" style="1007" hidden="1" customWidth="1"/>
    <col min="11011" max="11017" width="11.44140625" style="1007" customWidth="1"/>
    <col min="11018" max="11018" width="3.6640625" style="1007" customWidth="1"/>
    <col min="11019" max="11019" width="48.88671875" style="1007" customWidth="1"/>
    <col min="11020" max="11264" width="10.6640625" style="1007"/>
    <col min="11265" max="11265" width="47.6640625" style="1007" customWidth="1"/>
    <col min="11266" max="11266" width="0" style="1007" hidden="1" customWidth="1"/>
    <col min="11267" max="11273" width="11.44140625" style="1007" customWidth="1"/>
    <col min="11274" max="11274" width="3.6640625" style="1007" customWidth="1"/>
    <col min="11275" max="11275" width="48.88671875" style="1007" customWidth="1"/>
    <col min="11276" max="11520" width="10.6640625" style="1007"/>
    <col min="11521" max="11521" width="47.6640625" style="1007" customWidth="1"/>
    <col min="11522" max="11522" width="0" style="1007" hidden="1" customWidth="1"/>
    <col min="11523" max="11529" width="11.44140625" style="1007" customWidth="1"/>
    <col min="11530" max="11530" width="3.6640625" style="1007" customWidth="1"/>
    <col min="11531" max="11531" width="48.88671875" style="1007" customWidth="1"/>
    <col min="11532" max="11776" width="10.6640625" style="1007"/>
    <col min="11777" max="11777" width="47.6640625" style="1007" customWidth="1"/>
    <col min="11778" max="11778" width="0" style="1007" hidden="1" customWidth="1"/>
    <col min="11779" max="11785" width="11.44140625" style="1007" customWidth="1"/>
    <col min="11786" max="11786" width="3.6640625" style="1007" customWidth="1"/>
    <col min="11787" max="11787" width="48.88671875" style="1007" customWidth="1"/>
    <col min="11788" max="12032" width="10.6640625" style="1007"/>
    <col min="12033" max="12033" width="47.6640625" style="1007" customWidth="1"/>
    <col min="12034" max="12034" width="0" style="1007" hidden="1" customWidth="1"/>
    <col min="12035" max="12041" width="11.44140625" style="1007" customWidth="1"/>
    <col min="12042" max="12042" width="3.6640625" style="1007" customWidth="1"/>
    <col min="12043" max="12043" width="48.88671875" style="1007" customWidth="1"/>
    <col min="12044" max="12288" width="10.6640625" style="1007"/>
    <col min="12289" max="12289" width="47.6640625" style="1007" customWidth="1"/>
    <col min="12290" max="12290" width="0" style="1007" hidden="1" customWidth="1"/>
    <col min="12291" max="12297" width="11.44140625" style="1007" customWidth="1"/>
    <col min="12298" max="12298" width="3.6640625" style="1007" customWidth="1"/>
    <col min="12299" max="12299" width="48.88671875" style="1007" customWidth="1"/>
    <col min="12300" max="12544" width="10.6640625" style="1007"/>
    <col min="12545" max="12545" width="47.6640625" style="1007" customWidth="1"/>
    <col min="12546" max="12546" width="0" style="1007" hidden="1" customWidth="1"/>
    <col min="12547" max="12553" width="11.44140625" style="1007" customWidth="1"/>
    <col min="12554" max="12554" width="3.6640625" style="1007" customWidth="1"/>
    <col min="12555" max="12555" width="48.88671875" style="1007" customWidth="1"/>
    <col min="12556" max="12800" width="10.6640625" style="1007"/>
    <col min="12801" max="12801" width="47.6640625" style="1007" customWidth="1"/>
    <col min="12802" max="12802" width="0" style="1007" hidden="1" customWidth="1"/>
    <col min="12803" max="12809" width="11.44140625" style="1007" customWidth="1"/>
    <col min="12810" max="12810" width="3.6640625" style="1007" customWidth="1"/>
    <col min="12811" max="12811" width="48.88671875" style="1007" customWidth="1"/>
    <col min="12812" max="13056" width="10.6640625" style="1007"/>
    <col min="13057" max="13057" width="47.6640625" style="1007" customWidth="1"/>
    <col min="13058" max="13058" width="0" style="1007" hidden="1" customWidth="1"/>
    <col min="13059" max="13065" width="11.44140625" style="1007" customWidth="1"/>
    <col min="13066" max="13066" width="3.6640625" style="1007" customWidth="1"/>
    <col min="13067" max="13067" width="48.88671875" style="1007" customWidth="1"/>
    <col min="13068" max="13312" width="10.6640625" style="1007"/>
    <col min="13313" max="13313" width="47.6640625" style="1007" customWidth="1"/>
    <col min="13314" max="13314" width="0" style="1007" hidden="1" customWidth="1"/>
    <col min="13315" max="13321" width="11.44140625" style="1007" customWidth="1"/>
    <col min="13322" max="13322" width="3.6640625" style="1007" customWidth="1"/>
    <col min="13323" max="13323" width="48.88671875" style="1007" customWidth="1"/>
    <col min="13324" max="13568" width="10.6640625" style="1007"/>
    <col min="13569" max="13569" width="47.6640625" style="1007" customWidth="1"/>
    <col min="13570" max="13570" width="0" style="1007" hidden="1" customWidth="1"/>
    <col min="13571" max="13577" width="11.44140625" style="1007" customWidth="1"/>
    <col min="13578" max="13578" width="3.6640625" style="1007" customWidth="1"/>
    <col min="13579" max="13579" width="48.88671875" style="1007" customWidth="1"/>
    <col min="13580" max="13824" width="10.6640625" style="1007"/>
    <col min="13825" max="13825" width="47.6640625" style="1007" customWidth="1"/>
    <col min="13826" max="13826" width="0" style="1007" hidden="1" customWidth="1"/>
    <col min="13827" max="13833" width="11.44140625" style="1007" customWidth="1"/>
    <col min="13834" max="13834" width="3.6640625" style="1007" customWidth="1"/>
    <col min="13835" max="13835" width="48.88671875" style="1007" customWidth="1"/>
    <col min="13836" max="14080" width="10.6640625" style="1007"/>
    <col min="14081" max="14081" width="47.6640625" style="1007" customWidth="1"/>
    <col min="14082" max="14082" width="0" style="1007" hidden="1" customWidth="1"/>
    <col min="14083" max="14089" width="11.44140625" style="1007" customWidth="1"/>
    <col min="14090" max="14090" width="3.6640625" style="1007" customWidth="1"/>
    <col min="14091" max="14091" width="48.88671875" style="1007" customWidth="1"/>
    <col min="14092" max="14336" width="10.6640625" style="1007"/>
    <col min="14337" max="14337" width="47.6640625" style="1007" customWidth="1"/>
    <col min="14338" max="14338" width="0" style="1007" hidden="1" customWidth="1"/>
    <col min="14339" max="14345" width="11.44140625" style="1007" customWidth="1"/>
    <col min="14346" max="14346" width="3.6640625" style="1007" customWidth="1"/>
    <col min="14347" max="14347" width="48.88671875" style="1007" customWidth="1"/>
    <col min="14348" max="14592" width="10.6640625" style="1007"/>
    <col min="14593" max="14593" width="47.6640625" style="1007" customWidth="1"/>
    <col min="14594" max="14594" width="0" style="1007" hidden="1" customWidth="1"/>
    <col min="14595" max="14601" width="11.44140625" style="1007" customWidth="1"/>
    <col min="14602" max="14602" width="3.6640625" style="1007" customWidth="1"/>
    <col min="14603" max="14603" width="48.88671875" style="1007" customWidth="1"/>
    <col min="14604" max="14848" width="10.6640625" style="1007"/>
    <col min="14849" max="14849" width="47.6640625" style="1007" customWidth="1"/>
    <col min="14850" max="14850" width="0" style="1007" hidden="1" customWidth="1"/>
    <col min="14851" max="14857" width="11.44140625" style="1007" customWidth="1"/>
    <col min="14858" max="14858" width="3.6640625" style="1007" customWidth="1"/>
    <col min="14859" max="14859" width="48.88671875" style="1007" customWidth="1"/>
    <col min="14860" max="15104" width="10.6640625" style="1007"/>
    <col min="15105" max="15105" width="47.6640625" style="1007" customWidth="1"/>
    <col min="15106" max="15106" width="0" style="1007" hidden="1" customWidth="1"/>
    <col min="15107" max="15113" width="11.44140625" style="1007" customWidth="1"/>
    <col min="15114" max="15114" width="3.6640625" style="1007" customWidth="1"/>
    <col min="15115" max="15115" width="48.88671875" style="1007" customWidth="1"/>
    <col min="15116" max="15360" width="10.6640625" style="1007"/>
    <col min="15361" max="15361" width="47.6640625" style="1007" customWidth="1"/>
    <col min="15362" max="15362" width="0" style="1007" hidden="1" customWidth="1"/>
    <col min="15363" max="15369" width="11.44140625" style="1007" customWidth="1"/>
    <col min="15370" max="15370" width="3.6640625" style="1007" customWidth="1"/>
    <col min="15371" max="15371" width="48.88671875" style="1007" customWidth="1"/>
    <col min="15372" max="15616" width="10.6640625" style="1007"/>
    <col min="15617" max="15617" width="47.6640625" style="1007" customWidth="1"/>
    <col min="15618" max="15618" width="0" style="1007" hidden="1" customWidth="1"/>
    <col min="15619" max="15625" width="11.44140625" style="1007" customWidth="1"/>
    <col min="15626" max="15626" width="3.6640625" style="1007" customWidth="1"/>
    <col min="15627" max="15627" width="48.88671875" style="1007" customWidth="1"/>
    <col min="15628" max="15872" width="10.6640625" style="1007"/>
    <col min="15873" max="15873" width="47.6640625" style="1007" customWidth="1"/>
    <col min="15874" max="15874" width="0" style="1007" hidden="1" customWidth="1"/>
    <col min="15875" max="15881" width="11.44140625" style="1007" customWidth="1"/>
    <col min="15882" max="15882" width="3.6640625" style="1007" customWidth="1"/>
    <col min="15883" max="15883" width="48.88671875" style="1007" customWidth="1"/>
    <col min="15884" max="16128" width="10.6640625" style="1007"/>
    <col min="16129" max="16129" width="47.6640625" style="1007" customWidth="1"/>
    <col min="16130" max="16130" width="0" style="1007" hidden="1" customWidth="1"/>
    <col min="16131" max="16137" width="11.44140625" style="1007" customWidth="1"/>
    <col min="16138" max="16138" width="3.6640625" style="1007" customWidth="1"/>
    <col min="16139" max="16139" width="48.88671875" style="1007" customWidth="1"/>
    <col min="16140" max="16384" width="10.6640625" style="1007"/>
  </cols>
  <sheetData>
    <row r="1" spans="1:11" ht="15.6">
      <c r="A1" s="1006" t="s">
        <v>936</v>
      </c>
      <c r="B1" s="1006"/>
      <c r="C1" s="1006"/>
      <c r="D1" s="1006"/>
      <c r="E1" s="1114" t="s">
        <v>751</v>
      </c>
      <c r="F1" s="1006"/>
      <c r="G1" s="1006"/>
      <c r="H1" s="1006"/>
      <c r="I1" s="1006"/>
      <c r="J1" s="1006"/>
    </row>
    <row r="2" spans="1:11" ht="15.6">
      <c r="A2" s="1373" t="s">
        <v>937</v>
      </c>
      <c r="B2" s="1373"/>
      <c r="C2" s="1373"/>
      <c r="D2" s="1373"/>
      <c r="E2" s="1373"/>
      <c r="F2" s="1373"/>
      <c r="G2" s="1373"/>
      <c r="H2" s="1373"/>
      <c r="I2" s="1373"/>
      <c r="J2" s="1373"/>
      <c r="K2" s="498" t="s">
        <v>17</v>
      </c>
    </row>
    <row r="3" spans="1:11" s="1009" customFormat="1" ht="15.6">
      <c r="A3" s="1374"/>
      <c r="B3" s="1361"/>
      <c r="C3" s="1361"/>
      <c r="D3" s="1361"/>
      <c r="E3" s="1361"/>
      <c r="F3" s="1361"/>
      <c r="G3" s="1361"/>
      <c r="H3" s="1069"/>
      <c r="I3" s="1008" t="s">
        <v>4</v>
      </c>
      <c r="J3" s="1007"/>
      <c r="K3" s="1007"/>
    </row>
    <row r="4" spans="1:11" s="1009" customFormat="1" ht="15.6">
      <c r="A4" s="1375"/>
      <c r="B4" s="498">
        <v>2013</v>
      </c>
      <c r="C4" s="498">
        <v>2014</v>
      </c>
      <c r="D4" s="498">
        <v>2015</v>
      </c>
      <c r="E4" s="498">
        <v>2016</v>
      </c>
      <c r="F4" s="498">
        <v>2017</v>
      </c>
      <c r="G4" s="498">
        <v>2018</v>
      </c>
      <c r="H4" s="498">
        <v>2019</v>
      </c>
      <c r="I4" s="498" t="s">
        <v>331</v>
      </c>
      <c r="J4" s="1010"/>
      <c r="K4" s="1010"/>
    </row>
    <row r="5" spans="1:11" s="1009" customFormat="1" ht="20.100000000000001" customHeight="1">
      <c r="A5" s="1011" t="s">
        <v>139</v>
      </c>
      <c r="B5" s="1012">
        <v>161480.91470199998</v>
      </c>
      <c r="C5" s="1012">
        <v>166504.86179499998</v>
      </c>
      <c r="D5" s="1012">
        <v>150982.11376600002</v>
      </c>
      <c r="E5" s="1012">
        <v>149246.99926300001</v>
      </c>
      <c r="F5" s="1012">
        <v>164494.619316</v>
      </c>
      <c r="G5" s="1012">
        <v>177168.75628799998</v>
      </c>
      <c r="H5" s="1012">
        <v>180832.72200000001</v>
      </c>
      <c r="I5" s="1013">
        <f>(H5/G5-1)*100</f>
        <v>2.0680653794532544</v>
      </c>
      <c r="J5" s="1014"/>
      <c r="K5" s="1011" t="s">
        <v>140</v>
      </c>
    </row>
    <row r="6" spans="1:11" ht="20.100000000000001" customHeight="1">
      <c r="A6" s="1015" t="s">
        <v>386</v>
      </c>
      <c r="B6" s="1012">
        <f t="shared" ref="B6:H6" si="0">+SUM(B7:B33)</f>
        <v>67365.315158000012</v>
      </c>
      <c r="C6" s="1012">
        <f t="shared" si="0"/>
        <v>72356.831508000003</v>
      </c>
      <c r="D6" s="1012">
        <f t="shared" si="0"/>
        <v>67301.498863000001</v>
      </c>
      <c r="E6" s="1012">
        <f t="shared" si="0"/>
        <v>71943.089215</v>
      </c>
      <c r="F6" s="1012">
        <f t="shared" si="0"/>
        <v>77919.870245999991</v>
      </c>
      <c r="G6" s="1012">
        <f t="shared" si="0"/>
        <v>88903.131968999995</v>
      </c>
      <c r="H6" s="1012">
        <f t="shared" si="0"/>
        <v>88025.287120000008</v>
      </c>
      <c r="I6" s="1013">
        <f t="shared" ref="I6:I69" si="1">(H6/G6-1)*100</f>
        <v>-0.98741723666843084</v>
      </c>
      <c r="J6" s="1016"/>
      <c r="K6" s="1015" t="s">
        <v>387</v>
      </c>
    </row>
    <row r="7" spans="1:11" ht="20.100000000000001" customHeight="1">
      <c r="A7" s="168" t="s">
        <v>388</v>
      </c>
      <c r="B7" s="1055">
        <v>14832.546203000004</v>
      </c>
      <c r="C7" s="1055">
        <v>16275.367169999998</v>
      </c>
      <c r="D7" s="433">
        <v>14490.425591999998</v>
      </c>
      <c r="E7" s="433">
        <v>15164.954449999997</v>
      </c>
      <c r="F7" s="433">
        <v>16356.392392000002</v>
      </c>
      <c r="G7" s="433">
        <v>17353.443488000001</v>
      </c>
      <c r="H7" s="433">
        <v>16624.070079000001</v>
      </c>
      <c r="I7" s="1017">
        <f t="shared" si="1"/>
        <v>-4.2030471330048442</v>
      </c>
      <c r="J7" s="1018"/>
      <c r="K7" s="168" t="s">
        <v>389</v>
      </c>
    </row>
    <row r="8" spans="1:11" ht="20.100000000000001" customHeight="1">
      <c r="A8" s="168" t="s">
        <v>390</v>
      </c>
      <c r="B8" s="1055">
        <v>1083.3099010000001</v>
      </c>
      <c r="C8" s="1055">
        <v>1153.500499</v>
      </c>
      <c r="D8" s="433">
        <v>1044.905861</v>
      </c>
      <c r="E8" s="433">
        <v>1070.710703</v>
      </c>
      <c r="F8" s="433">
        <v>1147.2191640000001</v>
      </c>
      <c r="G8" s="433">
        <v>1205.75981</v>
      </c>
      <c r="H8" s="433">
        <v>1183.863742</v>
      </c>
      <c r="I8" s="1017">
        <f t="shared" si="1"/>
        <v>-1.8159560319065515</v>
      </c>
      <c r="J8" s="1018"/>
      <c r="K8" s="168" t="s">
        <v>391</v>
      </c>
    </row>
    <row r="9" spans="1:11" ht="20.100000000000001" customHeight="1">
      <c r="A9" s="168" t="s">
        <v>392</v>
      </c>
      <c r="B9" s="1055">
        <v>2835.4463179999998</v>
      </c>
      <c r="C9" s="1055">
        <v>3190.5144230000001</v>
      </c>
      <c r="D9" s="433">
        <v>2724.2705660000001</v>
      </c>
      <c r="E9" s="433">
        <v>2728.0801550000001</v>
      </c>
      <c r="F9" s="433">
        <v>3364.086519</v>
      </c>
      <c r="G9" s="433">
        <v>4152.5501370000002</v>
      </c>
      <c r="H9" s="433">
        <v>3396.818096</v>
      </c>
      <c r="I9" s="1017">
        <f t="shared" si="1"/>
        <v>-18.199227367931957</v>
      </c>
      <c r="J9" s="1018"/>
      <c r="K9" s="168" t="s">
        <v>393</v>
      </c>
    </row>
    <row r="10" spans="1:11" ht="20.100000000000001" customHeight="1">
      <c r="A10" s="168" t="s">
        <v>394</v>
      </c>
      <c r="B10" s="1055">
        <v>2136.157181</v>
      </c>
      <c r="C10" s="1055">
        <v>2117.3348450000003</v>
      </c>
      <c r="D10" s="433">
        <v>1762.803015</v>
      </c>
      <c r="E10" s="433">
        <v>2488.1434050000003</v>
      </c>
      <c r="F10" s="433">
        <v>2919.7932509999996</v>
      </c>
      <c r="G10" s="433">
        <v>2816.99208</v>
      </c>
      <c r="H10" s="433">
        <v>2668.8297239999993</v>
      </c>
      <c r="I10" s="1017">
        <f t="shared" si="1"/>
        <v>-5.2595943400735701</v>
      </c>
      <c r="J10" s="1018"/>
      <c r="K10" s="168" t="s">
        <v>395</v>
      </c>
    </row>
    <row r="11" spans="1:11" ht="20.100000000000001" customHeight="1">
      <c r="A11" s="168" t="s">
        <v>907</v>
      </c>
      <c r="B11" s="1055">
        <v>848.70624399999997</v>
      </c>
      <c r="C11" s="1055">
        <v>976.65788600000008</v>
      </c>
      <c r="D11" s="433">
        <v>908.72174100000007</v>
      </c>
      <c r="E11" s="433">
        <v>948.68646399999989</v>
      </c>
      <c r="F11" s="433">
        <v>1048.8916100000001</v>
      </c>
      <c r="G11" s="433">
        <v>1162.3093650000003</v>
      </c>
      <c r="H11" s="433">
        <v>1112.8721739999999</v>
      </c>
      <c r="I11" s="1017">
        <f t="shared" si="1"/>
        <v>-4.2533590874061726</v>
      </c>
      <c r="J11" s="1018"/>
      <c r="K11" s="168" t="s">
        <v>397</v>
      </c>
    </row>
    <row r="12" spans="1:11" ht="20.100000000000001" customHeight="1">
      <c r="A12" s="168" t="s">
        <v>398</v>
      </c>
      <c r="B12" s="1055">
        <v>1026.9603180000001</v>
      </c>
      <c r="C12" s="1055">
        <v>1108.891566</v>
      </c>
      <c r="D12" s="433">
        <v>934.44592999999998</v>
      </c>
      <c r="E12" s="433">
        <v>984.21574700000008</v>
      </c>
      <c r="F12" s="433">
        <v>1051.7079920000001</v>
      </c>
      <c r="G12" s="433">
        <v>1115.5342779999999</v>
      </c>
      <c r="H12" s="433">
        <v>1039.4592809999999</v>
      </c>
      <c r="I12" s="1017">
        <f t="shared" si="1"/>
        <v>-6.8196019163473842</v>
      </c>
      <c r="J12" s="1018"/>
      <c r="K12" s="168" t="s">
        <v>399</v>
      </c>
    </row>
    <row r="13" spans="1:11" ht="20.100000000000001" customHeight="1">
      <c r="A13" s="168" t="s">
        <v>400</v>
      </c>
      <c r="B13" s="1055">
        <v>202.27109300000001</v>
      </c>
      <c r="C13" s="1055">
        <v>179.84231099999997</v>
      </c>
      <c r="D13" s="433">
        <v>120.62344400000001</v>
      </c>
      <c r="E13" s="433">
        <v>179.999978</v>
      </c>
      <c r="F13" s="433">
        <v>113.74362400000001</v>
      </c>
      <c r="G13" s="433">
        <v>95.976548000000008</v>
      </c>
      <c r="H13" s="433">
        <v>90.423664000000016</v>
      </c>
      <c r="I13" s="1017">
        <f t="shared" si="1"/>
        <v>-5.7856675570369447</v>
      </c>
      <c r="J13" s="1018"/>
      <c r="K13" s="168" t="s">
        <v>401</v>
      </c>
    </row>
    <row r="14" spans="1:11" ht="20.100000000000001" customHeight="1">
      <c r="A14" s="168" t="s">
        <v>402</v>
      </c>
      <c r="B14" s="1055">
        <v>304.34790000000004</v>
      </c>
      <c r="C14" s="1055">
        <v>333.89539100000007</v>
      </c>
      <c r="D14" s="433">
        <v>269.51200300000005</v>
      </c>
      <c r="E14" s="433">
        <v>295.88504800000004</v>
      </c>
      <c r="F14" s="433">
        <v>305.24406800000003</v>
      </c>
      <c r="G14" s="433">
        <v>343.80756499999995</v>
      </c>
      <c r="H14" s="433">
        <v>335.04283000000004</v>
      </c>
      <c r="I14" s="1017">
        <f t="shared" si="1"/>
        <v>-2.5493141781216866</v>
      </c>
      <c r="J14" s="1018"/>
      <c r="K14" s="168" t="s">
        <v>403</v>
      </c>
    </row>
    <row r="15" spans="1:11" ht="20.100000000000001" customHeight="1">
      <c r="A15" s="168" t="s">
        <v>404</v>
      </c>
      <c r="B15" s="1055">
        <v>6654.6513409999989</v>
      </c>
      <c r="C15" s="1055">
        <v>6856.4392960000005</v>
      </c>
      <c r="D15" s="433">
        <v>6101.3810109999995</v>
      </c>
      <c r="E15" s="433">
        <v>6309.3886840000005</v>
      </c>
      <c r="F15" s="433">
        <v>6895.2513470000004</v>
      </c>
      <c r="G15" s="433">
        <v>7655.3395400000009</v>
      </c>
      <c r="H15" s="433">
        <v>7946.4688060000008</v>
      </c>
      <c r="I15" s="1017">
        <f t="shared" si="1"/>
        <v>3.8029569358591697</v>
      </c>
      <c r="J15" s="1018"/>
      <c r="K15" s="168" t="s">
        <v>405</v>
      </c>
    </row>
    <row r="16" spans="1:11" ht="20.100000000000001" customHeight="1">
      <c r="A16" s="168" t="s">
        <v>406</v>
      </c>
      <c r="B16" s="1055">
        <v>263.62300300000004</v>
      </c>
      <c r="C16" s="1055">
        <v>300.20099300000004</v>
      </c>
      <c r="D16" s="433">
        <v>257.37345999999997</v>
      </c>
      <c r="E16" s="433">
        <v>282.30296700000002</v>
      </c>
      <c r="F16" s="433">
        <v>319.43920600000001</v>
      </c>
      <c r="G16" s="433">
        <v>414.66972200000004</v>
      </c>
      <c r="H16" s="433">
        <v>442.10940099999999</v>
      </c>
      <c r="I16" s="1017">
        <f t="shared" si="1"/>
        <v>6.6172371755659487</v>
      </c>
      <c r="J16" s="1018"/>
      <c r="K16" s="168" t="s">
        <v>407</v>
      </c>
    </row>
    <row r="17" spans="1:11" ht="20.100000000000001" customHeight="1">
      <c r="A17" s="168" t="s">
        <v>408</v>
      </c>
      <c r="B17" s="1055">
        <v>3783.6809099999996</v>
      </c>
      <c r="C17" s="1055">
        <v>3654.0591420000001</v>
      </c>
      <c r="D17" s="433">
        <v>3352.6226779999997</v>
      </c>
      <c r="E17" s="433">
        <v>3843.717999</v>
      </c>
      <c r="F17" s="433">
        <v>4190.3054649999995</v>
      </c>
      <c r="G17" s="433">
        <v>5100.7439420000001</v>
      </c>
      <c r="H17" s="433">
        <v>5762.6073509999997</v>
      </c>
      <c r="I17" s="1017">
        <f t="shared" si="1"/>
        <v>12.975821106214624</v>
      </c>
      <c r="J17" s="1018"/>
      <c r="K17" s="168" t="s">
        <v>409</v>
      </c>
    </row>
    <row r="18" spans="1:11" ht="20.100000000000001" customHeight="1">
      <c r="A18" s="168" t="s">
        <v>908</v>
      </c>
      <c r="B18" s="1055">
        <v>9126.7326630000007</v>
      </c>
      <c r="C18" s="1055">
        <v>10216.478795999998</v>
      </c>
      <c r="D18" s="433">
        <v>10822.849964999998</v>
      </c>
      <c r="E18" s="433">
        <v>11961.673292000001</v>
      </c>
      <c r="F18" s="433">
        <v>9932.5385289999995</v>
      </c>
      <c r="G18" s="433">
        <v>11473.927050999999</v>
      </c>
      <c r="H18" s="433">
        <v>11281.350020000002</v>
      </c>
      <c r="I18" s="1017">
        <f t="shared" si="1"/>
        <v>-1.6783881416015611</v>
      </c>
      <c r="J18" s="1018"/>
      <c r="K18" s="168" t="s">
        <v>411</v>
      </c>
    </row>
    <row r="19" spans="1:11" ht="20.100000000000001" customHeight="1">
      <c r="A19" s="168" t="s">
        <v>412</v>
      </c>
      <c r="B19" s="1055">
        <v>383.57577299999997</v>
      </c>
      <c r="C19" s="1055">
        <v>476.31866999999994</v>
      </c>
      <c r="D19" s="433">
        <v>473.03711800000002</v>
      </c>
      <c r="E19" s="433">
        <v>504.57741500000003</v>
      </c>
      <c r="F19" s="433">
        <v>541.55071099999998</v>
      </c>
      <c r="G19" s="433">
        <v>770.87164000000007</v>
      </c>
      <c r="H19" s="433">
        <v>620.01324399999999</v>
      </c>
      <c r="I19" s="1017">
        <f t="shared" si="1"/>
        <v>-19.569846414378411</v>
      </c>
      <c r="J19" s="1018"/>
      <c r="K19" s="168" t="s">
        <v>413</v>
      </c>
    </row>
    <row r="20" spans="1:11" ht="20.100000000000001" customHeight="1">
      <c r="A20" s="168" t="s">
        <v>414</v>
      </c>
      <c r="B20" s="1055">
        <v>4554.380725</v>
      </c>
      <c r="C20" s="1055">
        <v>4977.490370999999</v>
      </c>
      <c r="D20" s="433">
        <v>4948.406954</v>
      </c>
      <c r="E20" s="433">
        <v>5228.613421</v>
      </c>
      <c r="F20" s="433">
        <v>6584.9205439999996</v>
      </c>
      <c r="G20" s="433">
        <v>8121.0960710000008</v>
      </c>
      <c r="H20" s="433">
        <v>8141.1472089999997</v>
      </c>
      <c r="I20" s="1017">
        <f t="shared" si="1"/>
        <v>0.24690186921443313</v>
      </c>
      <c r="J20" s="1018"/>
      <c r="K20" s="168" t="s">
        <v>415</v>
      </c>
    </row>
    <row r="21" spans="1:11" ht="20.100000000000001" customHeight="1">
      <c r="A21" s="168" t="s">
        <v>416</v>
      </c>
      <c r="B21" s="1055">
        <v>1267.6555469999998</v>
      </c>
      <c r="C21" s="1055">
        <v>1436.776963</v>
      </c>
      <c r="D21" s="433">
        <v>1273.5847239999998</v>
      </c>
      <c r="E21" s="433">
        <v>1297.5605640000001</v>
      </c>
      <c r="F21" s="433">
        <v>1462.9933840000003</v>
      </c>
      <c r="G21" s="433">
        <v>1533.6785180000002</v>
      </c>
      <c r="H21" s="433">
        <v>1432.7827259999997</v>
      </c>
      <c r="I21" s="1017">
        <f t="shared" si="1"/>
        <v>-6.5786793526699476</v>
      </c>
      <c r="J21" s="1018"/>
      <c r="K21" s="168" t="s">
        <v>417</v>
      </c>
    </row>
    <row r="22" spans="1:11" ht="20.100000000000001" customHeight="1">
      <c r="A22" s="168" t="s">
        <v>418</v>
      </c>
      <c r="B22" s="1055">
        <v>7474.2951090000006</v>
      </c>
      <c r="C22" s="1055">
        <v>7486.5037020000018</v>
      </c>
      <c r="D22" s="433">
        <v>7152.8268550000003</v>
      </c>
      <c r="E22" s="433">
        <v>7857.6672420000004</v>
      </c>
      <c r="F22" s="433">
        <v>8787.949208</v>
      </c>
      <c r="G22" s="433">
        <v>10047.452617000003</v>
      </c>
      <c r="H22" s="433">
        <v>9754.3130459999993</v>
      </c>
      <c r="I22" s="1017">
        <f t="shared" si="1"/>
        <v>-2.9175511661933107</v>
      </c>
      <c r="J22" s="1018"/>
      <c r="K22" s="168" t="s">
        <v>419</v>
      </c>
    </row>
    <row r="23" spans="1:11" ht="20.100000000000001" customHeight="1">
      <c r="A23" s="168" t="s">
        <v>420</v>
      </c>
      <c r="B23" s="1055">
        <v>179.99046100000001</v>
      </c>
      <c r="C23" s="1055">
        <v>206.40809200000001</v>
      </c>
      <c r="D23" s="433">
        <v>178.88031400000003</v>
      </c>
      <c r="E23" s="433">
        <v>206.49690199999998</v>
      </c>
      <c r="F23" s="433">
        <v>128.987222</v>
      </c>
      <c r="G23" s="433">
        <v>127.87970999999997</v>
      </c>
      <c r="H23" s="433">
        <v>126.589467</v>
      </c>
      <c r="I23" s="1017">
        <f t="shared" si="1"/>
        <v>-1.0089505207667271</v>
      </c>
      <c r="J23" s="1018"/>
      <c r="K23" s="168" t="s">
        <v>421</v>
      </c>
    </row>
    <row r="24" spans="1:11" ht="20.100000000000001" customHeight="1">
      <c r="A24" s="168" t="s">
        <v>422</v>
      </c>
      <c r="B24" s="1055">
        <v>416.17386300000004</v>
      </c>
      <c r="C24" s="1055">
        <v>367.28337199999993</v>
      </c>
      <c r="D24" s="433">
        <v>312.52281099999999</v>
      </c>
      <c r="E24" s="433">
        <v>282.92288399999995</v>
      </c>
      <c r="F24" s="433">
        <v>321.3490339999999</v>
      </c>
      <c r="G24" s="433">
        <v>293.75059799999997</v>
      </c>
      <c r="H24" s="433">
        <v>258.71725199999997</v>
      </c>
      <c r="I24" s="1017">
        <f t="shared" si="1"/>
        <v>-11.926221168067208</v>
      </c>
      <c r="J24" s="1018"/>
      <c r="K24" s="168" t="s">
        <v>423</v>
      </c>
    </row>
    <row r="25" spans="1:11" ht="20.100000000000001" customHeight="1">
      <c r="A25" s="168" t="s">
        <v>424</v>
      </c>
      <c r="B25" s="1055">
        <v>60.985255000000002</v>
      </c>
      <c r="C25" s="1055">
        <v>70.329369999999997</v>
      </c>
      <c r="D25" s="433">
        <v>42.204714000000003</v>
      </c>
      <c r="E25" s="433">
        <v>64.231408999999999</v>
      </c>
      <c r="F25" s="433">
        <v>40.694335999999993</v>
      </c>
      <c r="G25" s="433">
        <v>73.17171900000001</v>
      </c>
      <c r="H25" s="433">
        <v>70.732821000000001</v>
      </c>
      <c r="I25" s="1017">
        <f t="shared" si="1"/>
        <v>-3.3331156262708661</v>
      </c>
      <c r="J25" s="1018"/>
      <c r="K25" s="168" t="s">
        <v>425</v>
      </c>
    </row>
    <row r="26" spans="1:11" ht="20.100000000000001" customHeight="1">
      <c r="A26" s="168" t="s">
        <v>426</v>
      </c>
      <c r="B26" s="1055">
        <v>709.98928299999989</v>
      </c>
      <c r="C26" s="1055">
        <v>774.66740600000003</v>
      </c>
      <c r="D26" s="433">
        <v>801.53001299999994</v>
      </c>
      <c r="E26" s="433">
        <v>947.583392</v>
      </c>
      <c r="F26" s="433">
        <v>1206.0806110000001</v>
      </c>
      <c r="G26" s="433">
        <v>1312.8070600000001</v>
      </c>
      <c r="H26" s="433">
        <v>1423.4430970000001</v>
      </c>
      <c r="I26" s="1017">
        <f t="shared" si="1"/>
        <v>8.4274407390831705</v>
      </c>
      <c r="J26" s="1018"/>
      <c r="K26" s="168" t="s">
        <v>427</v>
      </c>
    </row>
    <row r="27" spans="1:11" ht="20.100000000000001" customHeight="1">
      <c r="A27" s="168" t="s">
        <v>428</v>
      </c>
      <c r="B27" s="1055">
        <v>959.44252000000006</v>
      </c>
      <c r="C27" s="1055">
        <v>1036.1467970000001</v>
      </c>
      <c r="D27" s="433">
        <v>537.079205</v>
      </c>
      <c r="E27" s="433">
        <v>246.30937999999998</v>
      </c>
      <c r="F27" s="433">
        <v>555.21780400000011</v>
      </c>
      <c r="G27" s="433">
        <v>575.88106300000004</v>
      </c>
      <c r="H27" s="433">
        <v>955.34560700000009</v>
      </c>
      <c r="I27" s="1017">
        <f t="shared" si="1"/>
        <v>65.892867187403951</v>
      </c>
      <c r="J27" s="1018"/>
      <c r="K27" s="168" t="s">
        <v>428</v>
      </c>
    </row>
    <row r="28" spans="1:11" ht="20.100000000000001" customHeight="1">
      <c r="A28" s="168" t="s">
        <v>429</v>
      </c>
      <c r="B28" s="1055">
        <v>2137.8019380000001</v>
      </c>
      <c r="C28" s="1055">
        <v>2484.4893519999996</v>
      </c>
      <c r="D28" s="433">
        <v>2420.2661370000001</v>
      </c>
      <c r="E28" s="433">
        <v>2752.8510899999997</v>
      </c>
      <c r="F28" s="433">
        <v>3186.7569399999998</v>
      </c>
      <c r="G28" s="433">
        <v>3488.0426449999995</v>
      </c>
      <c r="H28" s="433">
        <v>3449.4923910000007</v>
      </c>
      <c r="I28" s="1017">
        <f t="shared" si="1"/>
        <v>-1.1052116594749584</v>
      </c>
      <c r="J28" s="1018"/>
      <c r="K28" s="168" t="s">
        <v>430</v>
      </c>
    </row>
    <row r="29" spans="1:11" ht="20.100000000000001" customHeight="1">
      <c r="A29" s="168" t="s">
        <v>431</v>
      </c>
      <c r="B29" s="1055">
        <v>634.94747299999995</v>
      </c>
      <c r="C29" s="1055">
        <v>581.70184999999992</v>
      </c>
      <c r="D29" s="433">
        <v>577.22034399999995</v>
      </c>
      <c r="E29" s="433">
        <v>673.85479499999997</v>
      </c>
      <c r="F29" s="433">
        <v>837.01418600000011</v>
      </c>
      <c r="G29" s="433">
        <v>1147.0176049999998</v>
      </c>
      <c r="H29" s="433">
        <v>1147.1896560000002</v>
      </c>
      <c r="I29" s="1017">
        <f t="shared" si="1"/>
        <v>1.4999856955166813E-2</v>
      </c>
      <c r="J29" s="1018"/>
      <c r="K29" s="168" t="s">
        <v>432</v>
      </c>
    </row>
    <row r="30" spans="1:11" ht="21.75" customHeight="1">
      <c r="A30" s="168" t="s">
        <v>433</v>
      </c>
      <c r="B30" s="1055">
        <v>2783.7980120000002</v>
      </c>
      <c r="C30" s="1055">
        <v>3141.5126459999997</v>
      </c>
      <c r="D30" s="433">
        <v>2924.6573599999997</v>
      </c>
      <c r="E30" s="433">
        <v>2801.6854229999999</v>
      </c>
      <c r="F30" s="433">
        <v>3315.1299949999998</v>
      </c>
      <c r="G30" s="433">
        <v>4137.3383239999994</v>
      </c>
      <c r="H30" s="433">
        <v>4073.7686009999998</v>
      </c>
      <c r="I30" s="1017">
        <f t="shared" si="1"/>
        <v>-1.5364883899206982</v>
      </c>
      <c r="J30" s="1018"/>
      <c r="K30" s="168" t="s">
        <v>434</v>
      </c>
    </row>
    <row r="31" spans="1:11" ht="20.100000000000001" customHeight="1">
      <c r="A31" s="168" t="s">
        <v>906</v>
      </c>
      <c r="B31" s="1055">
        <v>462.83453500000002</v>
      </c>
      <c r="C31" s="1055">
        <v>528.44996500000002</v>
      </c>
      <c r="D31" s="433">
        <v>557.28981799999997</v>
      </c>
      <c r="E31" s="433">
        <v>404.88343199999997</v>
      </c>
      <c r="F31" s="433">
        <v>405.37672699999996</v>
      </c>
      <c r="G31" s="433">
        <v>552.60571699999991</v>
      </c>
      <c r="H31" s="433">
        <v>598.89622999999995</v>
      </c>
      <c r="I31" s="1017">
        <f t="shared" si="1"/>
        <v>8.3767705573701168</v>
      </c>
      <c r="J31" s="1018"/>
      <c r="K31" s="168" t="s">
        <v>435</v>
      </c>
    </row>
    <row r="32" spans="1:11" ht="20.100000000000001" customHeight="1">
      <c r="A32" s="168" t="s">
        <v>436</v>
      </c>
      <c r="B32" s="1055">
        <v>696.77211400000022</v>
      </c>
      <c r="C32" s="1055">
        <v>756.71066700000006</v>
      </c>
      <c r="D32" s="433">
        <v>823.39526000000001</v>
      </c>
      <c r="E32" s="433">
        <v>943.55662299999995</v>
      </c>
      <c r="F32" s="433">
        <v>1177.0527070000003</v>
      </c>
      <c r="G32" s="433">
        <v>1507.4844480000002</v>
      </c>
      <c r="H32" s="433">
        <v>1843.3666020000003</v>
      </c>
      <c r="I32" s="1017">
        <f t="shared" si="1"/>
        <v>22.280969760293011</v>
      </c>
      <c r="J32" s="1018"/>
      <c r="K32" s="168" t="s">
        <v>437</v>
      </c>
    </row>
    <row r="33" spans="1:11" ht="20.100000000000001" customHeight="1">
      <c r="A33" s="168" t="s">
        <v>438</v>
      </c>
      <c r="B33" s="1055">
        <v>1544.2394750000001</v>
      </c>
      <c r="C33" s="1055">
        <v>1668.8599670000001</v>
      </c>
      <c r="D33" s="433">
        <v>1488.6619699999999</v>
      </c>
      <c r="E33" s="433">
        <v>1472.5363509999997</v>
      </c>
      <c r="F33" s="433">
        <v>1724.1836700000001</v>
      </c>
      <c r="G33" s="433">
        <v>2323.000708</v>
      </c>
      <c r="H33" s="433">
        <v>2245.5740029999997</v>
      </c>
      <c r="I33" s="1017">
        <f t="shared" si="1"/>
        <v>-3.3330469824376929</v>
      </c>
      <c r="J33" s="1018"/>
      <c r="K33" s="168" t="s">
        <v>439</v>
      </c>
    </row>
    <row r="34" spans="1:11" ht="20.100000000000001" customHeight="1">
      <c r="A34" s="1015" t="s">
        <v>905</v>
      </c>
      <c r="B34" s="1012">
        <f t="shared" ref="B34:H34" si="2">B35+B41+B49+B54+B68+B69</f>
        <v>94115.599543999997</v>
      </c>
      <c r="C34" s="1012">
        <f t="shared" si="2"/>
        <v>94148.030287000001</v>
      </c>
      <c r="D34" s="1012">
        <f t="shared" si="2"/>
        <v>83680.614902999994</v>
      </c>
      <c r="E34" s="1012">
        <f t="shared" si="2"/>
        <v>77303.910047999991</v>
      </c>
      <c r="F34" s="1012">
        <f t="shared" si="2"/>
        <v>86574.749070000005</v>
      </c>
      <c r="G34" s="1012">
        <f t="shared" si="2"/>
        <v>88265.62431899998</v>
      </c>
      <c r="H34" s="1012">
        <f t="shared" si="2"/>
        <v>92845.553830999997</v>
      </c>
      <c r="I34" s="1013">
        <f t="shared" si="1"/>
        <v>5.1888031692244541</v>
      </c>
      <c r="J34" s="1016"/>
      <c r="K34" s="1015" t="s">
        <v>440</v>
      </c>
    </row>
    <row r="35" spans="1:11" ht="20.100000000000001" customHeight="1">
      <c r="A35" s="1015" t="s">
        <v>441</v>
      </c>
      <c r="B35" s="1012">
        <v>14962.452186</v>
      </c>
      <c r="C35" s="1012">
        <v>15705.385397</v>
      </c>
      <c r="D35" s="1012">
        <v>14479.766334999997</v>
      </c>
      <c r="E35" s="1012">
        <v>10094.142703</v>
      </c>
      <c r="F35" s="1012">
        <v>10297.067244999998</v>
      </c>
      <c r="G35" s="1012">
        <v>12447.075314</v>
      </c>
      <c r="H35" s="1012">
        <v>13169.854556000002</v>
      </c>
      <c r="I35" s="1013">
        <f t="shared" si="1"/>
        <v>5.8068198654429803</v>
      </c>
      <c r="J35" s="1018"/>
      <c r="K35" s="1015" t="s">
        <v>442</v>
      </c>
    </row>
    <row r="36" spans="1:11" ht="20.100000000000001" customHeight="1">
      <c r="A36" s="168" t="s">
        <v>443</v>
      </c>
      <c r="B36" s="433">
        <v>1109.4279479999998</v>
      </c>
      <c r="C36" s="433">
        <v>3238.4725089999997</v>
      </c>
      <c r="D36" s="433">
        <v>5707.3369089999987</v>
      </c>
      <c r="E36" s="433">
        <v>2735.4933139999998</v>
      </c>
      <c r="F36" s="433">
        <v>920.59294199999999</v>
      </c>
      <c r="G36" s="433">
        <v>1780.8640930000001</v>
      </c>
      <c r="H36" s="433">
        <v>1040.1601169999999</v>
      </c>
      <c r="I36" s="1017">
        <f t="shared" si="1"/>
        <v>-41.592392081544439</v>
      </c>
      <c r="J36" s="1018"/>
      <c r="K36" s="168" t="s">
        <v>444</v>
      </c>
    </row>
    <row r="37" spans="1:11" ht="20.100000000000001" customHeight="1">
      <c r="A37" s="168" t="s">
        <v>1045</v>
      </c>
      <c r="B37" s="433">
        <v>1180.4846819999998</v>
      </c>
      <c r="C37" s="433">
        <v>1240.5520509999997</v>
      </c>
      <c r="D37" s="433">
        <v>1058.4248270000001</v>
      </c>
      <c r="E37" s="433">
        <v>941.97961599999996</v>
      </c>
      <c r="F37" s="433">
        <v>1128.7318500000001</v>
      </c>
      <c r="G37" s="433">
        <v>1249.5588180000002</v>
      </c>
      <c r="H37" s="433">
        <v>1298.1964849999999</v>
      </c>
      <c r="I37" s="1017">
        <f t="shared" si="1"/>
        <v>3.8923871609219285</v>
      </c>
      <c r="J37" s="1018"/>
      <c r="K37" s="168" t="s">
        <v>445</v>
      </c>
    </row>
    <row r="38" spans="1:11" ht="20.100000000000001" customHeight="1">
      <c r="A38" s="168" t="s">
        <v>446</v>
      </c>
      <c r="B38" s="433">
        <v>7213.8942879999995</v>
      </c>
      <c r="C38" s="433">
        <v>6170.4523589999999</v>
      </c>
      <c r="D38" s="433">
        <v>3684.2629110000007</v>
      </c>
      <c r="E38" s="433">
        <v>1792.9161209999997</v>
      </c>
      <c r="F38" s="433">
        <v>2869.8474000000006</v>
      </c>
      <c r="G38" s="433">
        <v>3652.6033509999997</v>
      </c>
      <c r="H38" s="433">
        <v>4153.202389</v>
      </c>
      <c r="I38" s="1017">
        <f t="shared" si="1"/>
        <v>13.705266898551894</v>
      </c>
      <c r="J38" s="1018"/>
      <c r="K38" s="168" t="s">
        <v>447</v>
      </c>
    </row>
    <row r="39" spans="1:11" ht="20.100000000000001" customHeight="1">
      <c r="A39" s="168" t="s">
        <v>448</v>
      </c>
      <c r="B39" s="433">
        <v>2387.613155</v>
      </c>
      <c r="C39" s="433">
        <v>1855.8673679999999</v>
      </c>
      <c r="D39" s="433">
        <v>1181.1466250000001</v>
      </c>
      <c r="E39" s="433">
        <v>1330.6511720000001</v>
      </c>
      <c r="F39" s="433">
        <v>1465.923303</v>
      </c>
      <c r="G39" s="433">
        <v>1684.156403</v>
      </c>
      <c r="H39" s="433">
        <v>2156.8761380000001</v>
      </c>
      <c r="I39" s="1017">
        <f t="shared" si="1"/>
        <v>28.06863627142593</v>
      </c>
      <c r="J39" s="1018"/>
      <c r="K39" s="168" t="s">
        <v>449</v>
      </c>
    </row>
    <row r="40" spans="1:11" ht="20.100000000000001" customHeight="1">
      <c r="A40" s="168" t="s">
        <v>229</v>
      </c>
      <c r="B40" s="433">
        <v>3071.0321130000029</v>
      </c>
      <c r="C40" s="433">
        <v>3200.0411100000001</v>
      </c>
      <c r="D40" s="433">
        <v>2848.5950629999988</v>
      </c>
      <c r="E40" s="433">
        <v>3293.1024799999996</v>
      </c>
      <c r="F40" s="433">
        <v>3911.971749999997</v>
      </c>
      <c r="G40" s="433">
        <v>4079.8926489999994</v>
      </c>
      <c r="H40" s="433">
        <v>4521.4194270000025</v>
      </c>
      <c r="I40" s="1017">
        <f t="shared" si="1"/>
        <v>10.82201949868027</v>
      </c>
      <c r="J40" s="1018"/>
      <c r="K40" s="168" t="s">
        <v>230</v>
      </c>
    </row>
    <row r="41" spans="1:11" ht="20.100000000000001" customHeight="1">
      <c r="A41" s="1015" t="s">
        <v>450</v>
      </c>
      <c r="B41" s="1012">
        <v>15336.253906</v>
      </c>
      <c r="C41" s="1012">
        <v>14507.717914000001</v>
      </c>
      <c r="D41" s="1012">
        <v>13131.155166</v>
      </c>
      <c r="E41" s="1012">
        <v>11903.388364999999</v>
      </c>
      <c r="F41" s="1012">
        <v>12237.300636999998</v>
      </c>
      <c r="G41" s="1012">
        <v>15088.949024</v>
      </c>
      <c r="H41" s="1012">
        <v>16624.892316999998</v>
      </c>
      <c r="I41" s="1013">
        <f t="shared" si="1"/>
        <v>10.179259606199054</v>
      </c>
      <c r="J41" s="1018"/>
      <c r="K41" s="1015" t="s">
        <v>451</v>
      </c>
    </row>
    <row r="42" spans="1:11" ht="20.100000000000001" customHeight="1">
      <c r="A42" s="168" t="s">
        <v>452</v>
      </c>
      <c r="B42" s="433">
        <v>2122.0934099999999</v>
      </c>
      <c r="C42" s="433">
        <v>2078.8890409999999</v>
      </c>
      <c r="D42" s="433">
        <v>1825.874624</v>
      </c>
      <c r="E42" s="433">
        <v>1830.2517719999998</v>
      </c>
      <c r="F42" s="433">
        <v>1828.143503</v>
      </c>
      <c r="G42" s="433">
        <v>2120.9278610000001</v>
      </c>
      <c r="H42" s="433">
        <v>2016.5636530000004</v>
      </c>
      <c r="I42" s="1017">
        <f t="shared" si="1"/>
        <v>-4.9206863618073697</v>
      </c>
      <c r="J42" s="1018"/>
      <c r="K42" s="168" t="s">
        <v>453</v>
      </c>
    </row>
    <row r="43" spans="1:11" ht="20.100000000000001" customHeight="1">
      <c r="A43" s="168" t="s">
        <v>454</v>
      </c>
      <c r="B43" s="433">
        <v>1310.5005489999999</v>
      </c>
      <c r="C43" s="433">
        <v>1447.5196189999997</v>
      </c>
      <c r="D43" s="433">
        <v>1371.417492</v>
      </c>
      <c r="E43" s="433">
        <v>1489.797501</v>
      </c>
      <c r="F43" s="433">
        <v>1686.7126419999997</v>
      </c>
      <c r="G43" s="433">
        <v>2036.3005100000003</v>
      </c>
      <c r="H43" s="433">
        <v>2346.7847349999997</v>
      </c>
      <c r="I43" s="1017">
        <f t="shared" si="1"/>
        <v>15.247465856598907</v>
      </c>
      <c r="J43" s="1018"/>
      <c r="K43" s="168" t="s">
        <v>455</v>
      </c>
    </row>
    <row r="44" spans="1:11" ht="20.100000000000001" customHeight="1">
      <c r="A44" s="168" t="s">
        <v>456</v>
      </c>
      <c r="B44" s="433">
        <v>671.33491600000013</v>
      </c>
      <c r="C44" s="433">
        <v>593.23835800000006</v>
      </c>
      <c r="D44" s="433">
        <v>522.53191300000003</v>
      </c>
      <c r="E44" s="433">
        <v>423.28205799999989</v>
      </c>
      <c r="F44" s="433">
        <v>492.43491999999992</v>
      </c>
      <c r="G44" s="433">
        <v>554.24165500000004</v>
      </c>
      <c r="H44" s="433">
        <v>569.56960500000014</v>
      </c>
      <c r="I44" s="1017">
        <f t="shared" si="1"/>
        <v>2.7655716349937798</v>
      </c>
      <c r="J44" s="1018"/>
      <c r="K44" s="168" t="s">
        <v>457</v>
      </c>
    </row>
    <row r="45" spans="1:11" ht="20.100000000000001" customHeight="1">
      <c r="A45" s="168" t="s">
        <v>458</v>
      </c>
      <c r="B45" s="433">
        <v>3131.8637400000002</v>
      </c>
      <c r="C45" s="433">
        <v>2166.2456870000001</v>
      </c>
      <c r="D45" s="433">
        <v>1517.0690569999999</v>
      </c>
      <c r="E45" s="433">
        <v>979.45628799999997</v>
      </c>
      <c r="F45" s="433">
        <v>915.73598400000014</v>
      </c>
      <c r="G45" s="433">
        <v>1583.5370199999998</v>
      </c>
      <c r="H45" s="433">
        <v>2069.668506</v>
      </c>
      <c r="I45" s="1017">
        <f t="shared" si="1"/>
        <v>30.699091960603496</v>
      </c>
      <c r="J45" s="1018"/>
      <c r="K45" s="168" t="s">
        <v>459</v>
      </c>
    </row>
    <row r="46" spans="1:11" ht="20.100000000000001" customHeight="1">
      <c r="A46" s="168" t="s">
        <v>460</v>
      </c>
      <c r="B46" s="433">
        <v>3336.3923829999999</v>
      </c>
      <c r="C46" s="433">
        <v>3442.2866309999995</v>
      </c>
      <c r="D46" s="433">
        <v>3249.0972490000008</v>
      </c>
      <c r="E46" s="433">
        <v>2832.0734570000004</v>
      </c>
      <c r="F46" s="433">
        <v>2547.8093409999997</v>
      </c>
      <c r="G46" s="433">
        <v>3214.7502210000002</v>
      </c>
      <c r="H46" s="433">
        <v>3510.6288000000004</v>
      </c>
      <c r="I46" s="1017">
        <f t="shared" si="1"/>
        <v>9.2037812787819639</v>
      </c>
      <c r="J46" s="1018"/>
      <c r="K46" s="168" t="s">
        <v>461</v>
      </c>
    </row>
    <row r="47" spans="1:11" ht="20.100000000000001" customHeight="1">
      <c r="A47" s="168" t="s">
        <v>462</v>
      </c>
      <c r="B47" s="433">
        <v>1029.1595510000002</v>
      </c>
      <c r="C47" s="433">
        <v>953.2287859999999</v>
      </c>
      <c r="D47" s="433">
        <v>848.85445199999981</v>
      </c>
      <c r="E47" s="433">
        <v>937.80757499999993</v>
      </c>
      <c r="F47" s="433">
        <v>940.06063899999992</v>
      </c>
      <c r="G47" s="433">
        <v>959.53732700000012</v>
      </c>
      <c r="H47" s="433">
        <v>886.7791739999999</v>
      </c>
      <c r="I47" s="1017">
        <f t="shared" si="1"/>
        <v>-7.5826287266467336</v>
      </c>
      <c r="J47" s="1018"/>
      <c r="K47" s="168" t="s">
        <v>463</v>
      </c>
    </row>
    <row r="48" spans="1:11" ht="20.100000000000001" customHeight="1">
      <c r="A48" s="168" t="s">
        <v>229</v>
      </c>
      <c r="B48" s="433">
        <v>3734.9093569999986</v>
      </c>
      <c r="C48" s="433">
        <v>3826.3097920000018</v>
      </c>
      <c r="D48" s="433">
        <v>3796.3103790000005</v>
      </c>
      <c r="E48" s="433">
        <v>3410.7197139999989</v>
      </c>
      <c r="F48" s="433">
        <v>3826.4036080000005</v>
      </c>
      <c r="G48" s="433">
        <v>4619.6544299999987</v>
      </c>
      <c r="H48" s="433">
        <v>5224.8978439999973</v>
      </c>
      <c r="I48" s="1017">
        <f t="shared" si="1"/>
        <v>13.101486770732308</v>
      </c>
      <c r="J48" s="1018"/>
      <c r="K48" s="168" t="s">
        <v>230</v>
      </c>
    </row>
    <row r="49" spans="1:11" ht="20.100000000000001" customHeight="1">
      <c r="A49" s="1015" t="s">
        <v>464</v>
      </c>
      <c r="B49" s="1012">
        <v>10889.231702999999</v>
      </c>
      <c r="C49" s="1012">
        <v>10942.685047000001</v>
      </c>
      <c r="D49" s="1012">
        <v>10056.615147</v>
      </c>
      <c r="E49" s="1012">
        <v>10178.418766999999</v>
      </c>
      <c r="F49" s="1012">
        <v>12981.559558000001</v>
      </c>
      <c r="G49" s="1012">
        <v>13932.806293999998</v>
      </c>
      <c r="H49" s="1012">
        <v>13557.435124000001</v>
      </c>
      <c r="I49" s="1013">
        <f t="shared" si="1"/>
        <v>-2.6941533678082163</v>
      </c>
      <c r="J49" s="1018"/>
      <c r="K49" s="1015" t="s">
        <v>465</v>
      </c>
    </row>
    <row r="50" spans="1:11" ht="20.100000000000001" customHeight="1">
      <c r="A50" s="1019" t="s">
        <v>723</v>
      </c>
      <c r="B50" s="433">
        <v>6646.6010650000007</v>
      </c>
      <c r="C50" s="433">
        <v>6921.0455279999996</v>
      </c>
      <c r="D50" s="433">
        <v>7019.6775220000009</v>
      </c>
      <c r="E50" s="433">
        <v>7262.3056639999995</v>
      </c>
      <c r="F50" s="433">
        <v>9259.5827870000012</v>
      </c>
      <c r="G50" s="433">
        <v>9072.7562549999984</v>
      </c>
      <c r="H50" s="433">
        <v>8971.8737459999993</v>
      </c>
      <c r="I50" s="1017">
        <f t="shared" si="1"/>
        <v>-1.111927909938093</v>
      </c>
      <c r="J50" s="1018"/>
      <c r="K50" s="1019" t="s">
        <v>467</v>
      </c>
    </row>
    <row r="51" spans="1:11" ht="20.100000000000001" customHeight="1">
      <c r="A51" s="1019" t="s">
        <v>468</v>
      </c>
      <c r="B51" s="433">
        <v>973.23407900000007</v>
      </c>
      <c r="C51" s="433">
        <v>987.0625490000001</v>
      </c>
      <c r="D51" s="433">
        <v>718.12447200000008</v>
      </c>
      <c r="E51" s="433">
        <v>778.81723800000009</v>
      </c>
      <c r="F51" s="433">
        <v>1099.7772600000001</v>
      </c>
      <c r="G51" s="433">
        <v>1338.675082</v>
      </c>
      <c r="H51" s="433">
        <v>986.02893700000016</v>
      </c>
      <c r="I51" s="1017">
        <f t="shared" si="1"/>
        <v>-26.342922919962131</v>
      </c>
      <c r="J51" s="1018"/>
      <c r="K51" s="1019" t="s">
        <v>469</v>
      </c>
    </row>
    <row r="52" spans="1:11" ht="20.100000000000001" customHeight="1">
      <c r="A52" s="1019" t="s">
        <v>470</v>
      </c>
      <c r="B52" s="433">
        <v>276.93265000000002</v>
      </c>
      <c r="C52" s="433">
        <v>343.14106599999997</v>
      </c>
      <c r="D52" s="433">
        <v>371.91275200000007</v>
      </c>
      <c r="E52" s="433">
        <v>475.73042800000002</v>
      </c>
      <c r="F52" s="433">
        <v>477.58532100000008</v>
      </c>
      <c r="G52" s="433">
        <v>652.28685499999995</v>
      </c>
      <c r="H52" s="433">
        <v>668.35598200000004</v>
      </c>
      <c r="I52" s="1017">
        <f t="shared" si="1"/>
        <v>2.4635061824141991</v>
      </c>
      <c r="J52" s="1018"/>
      <c r="K52" s="1019" t="s">
        <v>471</v>
      </c>
    </row>
    <row r="53" spans="1:11" ht="20.100000000000001" customHeight="1">
      <c r="A53" s="1019" t="s">
        <v>229</v>
      </c>
      <c r="B53" s="433">
        <v>2992.4639089999991</v>
      </c>
      <c r="C53" s="433">
        <v>2691.4359040000018</v>
      </c>
      <c r="D53" s="433">
        <v>1946.900400999999</v>
      </c>
      <c r="E53" s="433">
        <v>1661.5654369999993</v>
      </c>
      <c r="F53" s="433">
        <v>2144.6141899999984</v>
      </c>
      <c r="G53" s="433">
        <v>2869.0881019999997</v>
      </c>
      <c r="H53" s="433">
        <v>2931.1764590000002</v>
      </c>
      <c r="I53" s="1017">
        <f t="shared" si="1"/>
        <v>2.1640449784975146</v>
      </c>
      <c r="J53" s="1018"/>
      <c r="K53" s="1019" t="s">
        <v>230</v>
      </c>
    </row>
    <row r="54" spans="1:11" ht="20.100000000000001" customHeight="1">
      <c r="A54" s="1015" t="s">
        <v>472</v>
      </c>
      <c r="B54" s="1012">
        <v>52035.178005999995</v>
      </c>
      <c r="C54" s="1012">
        <v>52053.131615000006</v>
      </c>
      <c r="D54" s="1012">
        <v>45233.212254000005</v>
      </c>
      <c r="E54" s="1012">
        <v>44141.789955</v>
      </c>
      <c r="F54" s="1012">
        <v>50145.693832000004</v>
      </c>
      <c r="G54" s="1012">
        <v>45704.911071999995</v>
      </c>
      <c r="H54" s="1012">
        <v>48420.614834</v>
      </c>
      <c r="I54" s="1013">
        <f t="shared" si="1"/>
        <v>5.9418204702814004</v>
      </c>
      <c r="J54" s="1016"/>
      <c r="K54" s="1015" t="s">
        <v>473</v>
      </c>
    </row>
    <row r="55" spans="1:11" ht="20.100000000000001" customHeight="1">
      <c r="A55" s="1015" t="s">
        <v>474</v>
      </c>
      <c r="B55" s="1012">
        <v>39103.526782000001</v>
      </c>
      <c r="C55" s="1012">
        <v>39484.912105000003</v>
      </c>
      <c r="D55" s="1012">
        <v>34255.669732000009</v>
      </c>
      <c r="E55" s="1012">
        <v>33869.633878000001</v>
      </c>
      <c r="F55" s="1012">
        <v>38221.057693999996</v>
      </c>
      <c r="G55" s="1012">
        <v>32402.888130999996</v>
      </c>
      <c r="H55" s="1012">
        <v>35011.784517</v>
      </c>
      <c r="I55" s="1013">
        <f t="shared" si="1"/>
        <v>8.0514316361326443</v>
      </c>
      <c r="J55" s="1016"/>
      <c r="K55" s="1015" t="s">
        <v>475</v>
      </c>
    </row>
    <row r="56" spans="1:11" ht="20.100000000000001" customHeight="1">
      <c r="A56" s="168" t="s">
        <v>476</v>
      </c>
      <c r="B56" s="433">
        <v>3174.4970309999999</v>
      </c>
      <c r="C56" s="433">
        <v>3061.218386</v>
      </c>
      <c r="D56" s="433">
        <v>2092.2068589999999</v>
      </c>
      <c r="E56" s="433">
        <v>1387.8858910000004</v>
      </c>
      <c r="F56" s="433">
        <v>1476.5221230000002</v>
      </c>
      <c r="G56" s="433">
        <v>1701.927224</v>
      </c>
      <c r="H56" s="433">
        <v>1788.7075480000001</v>
      </c>
      <c r="I56" s="1017">
        <f t="shared" si="1"/>
        <v>5.0989444657946192</v>
      </c>
      <c r="J56" s="1018"/>
      <c r="K56" s="168" t="s">
        <v>477</v>
      </c>
    </row>
    <row r="57" spans="1:11" ht="20.100000000000001" customHeight="1">
      <c r="A57" s="168" t="s">
        <v>909</v>
      </c>
      <c r="B57" s="433">
        <v>5243.565720999999</v>
      </c>
      <c r="C57" s="433">
        <v>4939.7319500000003</v>
      </c>
      <c r="D57" s="433">
        <v>4935.1715899999999</v>
      </c>
      <c r="E57" s="433">
        <v>5542.2469789999996</v>
      </c>
      <c r="F57" s="433">
        <v>9267.0123739999999</v>
      </c>
      <c r="G57" s="433">
        <v>3254.0190909999997</v>
      </c>
      <c r="H57" s="433">
        <v>3627.1649489999991</v>
      </c>
      <c r="I57" s="1017">
        <f t="shared" si="1"/>
        <v>11.467230141090766</v>
      </c>
      <c r="J57" s="1018"/>
      <c r="K57" s="168" t="s">
        <v>479</v>
      </c>
    </row>
    <row r="58" spans="1:11" ht="20.100000000000001" customHeight="1">
      <c r="A58" s="168" t="s">
        <v>480</v>
      </c>
      <c r="B58" s="433">
        <v>1409.0427310000005</v>
      </c>
      <c r="C58" s="433">
        <v>1611.3458600000001</v>
      </c>
      <c r="D58" s="433">
        <v>1258.058673</v>
      </c>
      <c r="E58" s="433">
        <v>1315.7391440000004</v>
      </c>
      <c r="F58" s="433">
        <v>1337.7995020000001</v>
      </c>
      <c r="G58" s="433">
        <v>1438.618152</v>
      </c>
      <c r="H58" s="433">
        <v>1578.139146</v>
      </c>
      <c r="I58" s="1017">
        <f t="shared" si="1"/>
        <v>9.6982645329502191</v>
      </c>
      <c r="J58" s="1018"/>
      <c r="K58" s="168" t="s">
        <v>481</v>
      </c>
    </row>
    <row r="59" spans="1:11" ht="20.100000000000001" customHeight="1">
      <c r="A59" s="168" t="s">
        <v>482</v>
      </c>
      <c r="B59" s="433">
        <v>12949.890577000002</v>
      </c>
      <c r="C59" s="433">
        <v>13154.131237</v>
      </c>
      <c r="D59" s="433">
        <v>9966.6554749999978</v>
      </c>
      <c r="E59" s="433">
        <v>8496.075909000001</v>
      </c>
      <c r="F59" s="433">
        <v>10109.826525999999</v>
      </c>
      <c r="G59" s="433">
        <v>9437.0072259999997</v>
      </c>
      <c r="H59" s="433">
        <v>10224.285260000002</v>
      </c>
      <c r="I59" s="1017">
        <f t="shared" si="1"/>
        <v>8.3424545000979187</v>
      </c>
      <c r="J59" s="1018"/>
      <c r="K59" s="168" t="s">
        <v>483</v>
      </c>
    </row>
    <row r="60" spans="1:11" ht="20.100000000000001" customHeight="1">
      <c r="A60" s="168" t="s">
        <v>484</v>
      </c>
      <c r="B60" s="433">
        <v>4456.1954429999996</v>
      </c>
      <c r="C60" s="433">
        <v>4142.3940659999998</v>
      </c>
      <c r="D60" s="433">
        <v>4115.2052029999995</v>
      </c>
      <c r="E60" s="433">
        <v>5462.1538300000002</v>
      </c>
      <c r="F60" s="433">
        <v>3860.566296</v>
      </c>
      <c r="G60" s="433">
        <v>2765.8632519999996</v>
      </c>
      <c r="H60" s="433">
        <v>2737.5600019999997</v>
      </c>
      <c r="I60" s="1017">
        <f t="shared" si="1"/>
        <v>-1.0233061948935362</v>
      </c>
      <c r="J60" s="1016"/>
      <c r="K60" s="168" t="s">
        <v>485</v>
      </c>
    </row>
    <row r="61" spans="1:11" ht="20.100000000000001" customHeight="1">
      <c r="A61" s="168" t="s">
        <v>486</v>
      </c>
      <c r="B61" s="433">
        <v>2810.2893360000007</v>
      </c>
      <c r="C61" s="433">
        <v>3063.4441980000001</v>
      </c>
      <c r="D61" s="433">
        <v>2806.578685</v>
      </c>
      <c r="E61" s="433">
        <v>3054.6044059999995</v>
      </c>
      <c r="F61" s="433">
        <v>3504.8495810000004</v>
      </c>
      <c r="G61" s="433">
        <v>4022.8781720000002</v>
      </c>
      <c r="H61" s="433">
        <v>4464.3507019999997</v>
      </c>
      <c r="I61" s="1017">
        <f t="shared" si="1"/>
        <v>10.974046717912866</v>
      </c>
      <c r="J61" s="1018"/>
      <c r="K61" s="168" t="s">
        <v>487</v>
      </c>
    </row>
    <row r="62" spans="1:11" ht="20.100000000000001" customHeight="1">
      <c r="A62" s="168" t="s">
        <v>488</v>
      </c>
      <c r="B62" s="433">
        <v>343.10444999999993</v>
      </c>
      <c r="C62" s="433">
        <v>407.28204799999997</v>
      </c>
      <c r="D62" s="433">
        <v>501.23406499999993</v>
      </c>
      <c r="E62" s="433">
        <v>441.87310999999994</v>
      </c>
      <c r="F62" s="433">
        <v>457.67410000000001</v>
      </c>
      <c r="G62" s="433">
        <v>549.60796300000004</v>
      </c>
      <c r="H62" s="433">
        <v>557.56286699999998</v>
      </c>
      <c r="I62" s="1017">
        <f t="shared" si="1"/>
        <v>1.4473778648654623</v>
      </c>
      <c r="J62" s="1018"/>
      <c r="K62" s="168" t="s">
        <v>489</v>
      </c>
    </row>
    <row r="63" spans="1:11" ht="20.100000000000001" customHeight="1">
      <c r="A63" s="168" t="s">
        <v>490</v>
      </c>
      <c r="B63" s="433">
        <v>1229.2317030000002</v>
      </c>
      <c r="C63" s="433">
        <v>2336.4937650000002</v>
      </c>
      <c r="D63" s="433">
        <v>1887.4351140000001</v>
      </c>
      <c r="E63" s="433">
        <v>1780.0960619999998</v>
      </c>
      <c r="F63" s="433">
        <v>1776.1481999999996</v>
      </c>
      <c r="G63" s="433">
        <v>1788.1114450000002</v>
      </c>
      <c r="H63" s="433">
        <v>1730.8411450000003</v>
      </c>
      <c r="I63" s="1017">
        <f t="shared" si="1"/>
        <v>-3.202837281766846</v>
      </c>
      <c r="J63" s="1018"/>
      <c r="K63" s="168" t="s">
        <v>491</v>
      </c>
    </row>
    <row r="64" spans="1:11" ht="20.100000000000001" customHeight="1">
      <c r="A64" s="168" t="s">
        <v>492</v>
      </c>
      <c r="B64" s="433">
        <v>3262.257325</v>
      </c>
      <c r="C64" s="433">
        <v>3137.9374740000003</v>
      </c>
      <c r="D64" s="433">
        <v>3582.7690219999999</v>
      </c>
      <c r="E64" s="433">
        <v>3264.1225579999996</v>
      </c>
      <c r="F64" s="433">
        <v>2832.8039490000001</v>
      </c>
      <c r="G64" s="433">
        <v>2766.3939970000001</v>
      </c>
      <c r="H64" s="433">
        <v>3293.0572520000001</v>
      </c>
      <c r="I64" s="1017">
        <f t="shared" si="1"/>
        <v>19.037897550787662</v>
      </c>
      <c r="J64" s="1018"/>
      <c r="K64" s="168" t="s">
        <v>493</v>
      </c>
    </row>
    <row r="65" spans="1:17" ht="20.100000000000001" customHeight="1">
      <c r="A65" s="168" t="s">
        <v>494</v>
      </c>
      <c r="B65" s="433">
        <v>770.72962099999995</v>
      </c>
      <c r="C65" s="433">
        <v>947.5250739999999</v>
      </c>
      <c r="D65" s="433">
        <v>868.63944199999992</v>
      </c>
      <c r="E65" s="433">
        <v>747.704747</v>
      </c>
      <c r="F65" s="433">
        <v>706.59947599999987</v>
      </c>
      <c r="G65" s="433">
        <v>889.66903999999988</v>
      </c>
      <c r="H65" s="433">
        <v>667.33380100000011</v>
      </c>
      <c r="I65" s="1017">
        <f t="shared" si="1"/>
        <v>-24.99078072897758</v>
      </c>
      <c r="J65" s="1018"/>
      <c r="K65" s="168" t="s">
        <v>495</v>
      </c>
    </row>
    <row r="66" spans="1:17" ht="20.100000000000001" customHeight="1">
      <c r="A66" s="168" t="s">
        <v>229</v>
      </c>
      <c r="B66" s="433">
        <v>16404.613421000002</v>
      </c>
      <c r="C66" s="433">
        <v>15837.539284000002</v>
      </c>
      <c r="D66" s="433">
        <v>12208.371079000008</v>
      </c>
      <c r="E66" s="433">
        <v>10873.207151000002</v>
      </c>
      <c r="F66" s="433">
        <v>13001.082092999994</v>
      </c>
      <c r="G66" s="433">
        <v>13225.799794999995</v>
      </c>
      <c r="H66" s="433">
        <v>14567.067105000002</v>
      </c>
      <c r="I66" s="1017">
        <f t="shared" si="1"/>
        <v>10.141294521236222</v>
      </c>
      <c r="J66" s="1018"/>
      <c r="K66" s="168" t="s">
        <v>230</v>
      </c>
    </row>
    <row r="67" spans="1:17" ht="20.100000000000001" customHeight="1">
      <c r="A67" s="1015" t="s">
        <v>496</v>
      </c>
      <c r="B67" s="1012">
        <v>12931.651223999999</v>
      </c>
      <c r="C67" s="1012">
        <v>12568.219509999997</v>
      </c>
      <c r="D67" s="1012">
        <v>10977.542522</v>
      </c>
      <c r="E67" s="1012">
        <v>10272.156077000001</v>
      </c>
      <c r="F67" s="1012">
        <v>11924.636138</v>
      </c>
      <c r="G67" s="1012">
        <v>13302.022941000001</v>
      </c>
      <c r="H67" s="1012">
        <v>13408.830317</v>
      </c>
      <c r="I67" s="1013">
        <f t="shared" si="1"/>
        <v>0.80294084947631905</v>
      </c>
      <c r="J67" s="1018"/>
      <c r="K67" s="1015" t="s">
        <v>497</v>
      </c>
    </row>
    <row r="68" spans="1:17" ht="20.100000000000001" customHeight="1">
      <c r="A68" s="1020" t="s">
        <v>498</v>
      </c>
      <c r="B68" s="438">
        <v>691.42585799999983</v>
      </c>
      <c r="C68" s="438">
        <v>641.17499899999996</v>
      </c>
      <c r="D68" s="438">
        <v>631.11612700000001</v>
      </c>
      <c r="E68" s="438">
        <v>766.46031600000015</v>
      </c>
      <c r="F68" s="438">
        <v>674.04699800000003</v>
      </c>
      <c r="G68" s="438">
        <v>825.01998400000002</v>
      </c>
      <c r="H68" s="438">
        <v>782.37154099999998</v>
      </c>
      <c r="I68" s="1013">
        <f t="shared" si="1"/>
        <v>-5.1693830243025989</v>
      </c>
      <c r="J68" s="1021"/>
      <c r="K68" s="1020" t="s">
        <v>499</v>
      </c>
    </row>
    <row r="69" spans="1:17" ht="20.100000000000001" customHeight="1">
      <c r="A69" s="1022" t="s">
        <v>500</v>
      </c>
      <c r="B69" s="435">
        <v>201.057885</v>
      </c>
      <c r="C69" s="435">
        <v>297.935315</v>
      </c>
      <c r="D69" s="435">
        <v>148.74987399999998</v>
      </c>
      <c r="E69" s="435">
        <v>219.70994200000001</v>
      </c>
      <c r="F69" s="435">
        <v>239.08080000000001</v>
      </c>
      <c r="G69" s="435">
        <v>266.86263100000008</v>
      </c>
      <c r="H69" s="435">
        <v>290.38545900000003</v>
      </c>
      <c r="I69" s="1023">
        <f t="shared" si="1"/>
        <v>8.8145829604745032</v>
      </c>
      <c r="J69" s="1024"/>
      <c r="K69" s="1022" t="s">
        <v>501</v>
      </c>
    </row>
    <row r="70" spans="1:17" ht="18" customHeight="1">
      <c r="A70" s="156" t="s">
        <v>903</v>
      </c>
      <c r="B70" s="156"/>
      <c r="C70" s="156"/>
      <c r="D70" s="156"/>
      <c r="E70" s="156"/>
      <c r="F70" s="156"/>
      <c r="G70" s="156"/>
      <c r="H70" s="156"/>
      <c r="I70" s="156"/>
      <c r="J70" s="156"/>
      <c r="K70" s="156" t="s">
        <v>189</v>
      </c>
      <c r="L70" s="156"/>
      <c r="M70" s="156"/>
      <c r="N70" s="156"/>
      <c r="O70" s="156"/>
      <c r="P70" s="156"/>
      <c r="Q70" s="156"/>
    </row>
    <row r="71" spans="1:17" ht="12.9" customHeight="1">
      <c r="I71" s="1007" t="s">
        <v>51</v>
      </c>
    </row>
  </sheetData>
  <mergeCells count="3">
    <mergeCell ref="A2:J2"/>
    <mergeCell ref="A3:A4"/>
    <mergeCell ref="B3:G3"/>
  </mergeCells>
  <hyperlinks>
    <hyperlink ref="E1" location="'TABLOİÇİNDE-1'!A43" display="İÇİNDEKİLER / INDEX"/>
  </hyperlinks>
  <printOptions horizontalCentered="1" verticalCentered="1"/>
  <pageMargins left="0.78740157480314965" right="0" top="0.39370078740157483" bottom="0.59055118110236227" header="0.39370078740157483" footer="0.59055118110236227"/>
  <pageSetup paperSize="9" scale="50" orientation="portrait" r:id="rId1"/>
  <headerFooter alignWithMargins="0"/>
  <ignoredErrors>
    <ignoredError sqref="C6:D6 F6:G6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showGridLines="0" zoomScale="75" workbookViewId="0">
      <selection activeCell="H30" sqref="H30"/>
    </sheetView>
  </sheetViews>
  <sheetFormatPr defaultRowHeight="12.9" customHeight="1"/>
  <cols>
    <col min="1" max="1" width="34.6640625" style="231" customWidth="1"/>
    <col min="2" max="8" width="12.6640625" style="231" customWidth="1"/>
    <col min="9" max="9" width="13.33203125" style="309" customWidth="1"/>
    <col min="10" max="10" width="2.6640625" style="286" customWidth="1"/>
    <col min="11" max="11" width="24.33203125" style="231" bestFit="1" customWidth="1"/>
    <col min="12" max="12" width="85.88671875" style="231" bestFit="1" customWidth="1"/>
    <col min="13" max="257" width="9.109375" style="231"/>
    <col min="258" max="258" width="34.6640625" style="231" customWidth="1"/>
    <col min="259" max="264" width="12.6640625" style="231" customWidth="1"/>
    <col min="265" max="265" width="13.33203125" style="231" customWidth="1"/>
    <col min="266" max="266" width="2.6640625" style="231" customWidth="1"/>
    <col min="267" max="267" width="34.5546875" style="231" customWidth="1"/>
    <col min="268" max="268" width="85.88671875" style="231" bestFit="1" customWidth="1"/>
    <col min="269" max="513" width="9.109375" style="231"/>
    <col min="514" max="514" width="34.6640625" style="231" customWidth="1"/>
    <col min="515" max="520" width="12.6640625" style="231" customWidth="1"/>
    <col min="521" max="521" width="13.33203125" style="231" customWidth="1"/>
    <col min="522" max="522" width="2.6640625" style="231" customWidth="1"/>
    <col min="523" max="523" width="34.5546875" style="231" customWidth="1"/>
    <col min="524" max="524" width="85.88671875" style="231" bestFit="1" customWidth="1"/>
    <col min="525" max="769" width="9.109375" style="231"/>
    <col min="770" max="770" width="34.6640625" style="231" customWidth="1"/>
    <col min="771" max="776" width="12.6640625" style="231" customWidth="1"/>
    <col min="777" max="777" width="13.33203125" style="231" customWidth="1"/>
    <col min="778" max="778" width="2.6640625" style="231" customWidth="1"/>
    <col min="779" max="779" width="34.5546875" style="231" customWidth="1"/>
    <col min="780" max="780" width="85.88671875" style="231" bestFit="1" customWidth="1"/>
    <col min="781" max="1025" width="9.109375" style="231"/>
    <col min="1026" max="1026" width="34.6640625" style="231" customWidth="1"/>
    <col min="1027" max="1032" width="12.6640625" style="231" customWidth="1"/>
    <col min="1033" max="1033" width="13.33203125" style="231" customWidth="1"/>
    <col min="1034" max="1034" width="2.6640625" style="231" customWidth="1"/>
    <col min="1035" max="1035" width="34.5546875" style="231" customWidth="1"/>
    <col min="1036" max="1036" width="85.88671875" style="231" bestFit="1" customWidth="1"/>
    <col min="1037" max="1281" width="9.109375" style="231"/>
    <col min="1282" max="1282" width="34.6640625" style="231" customWidth="1"/>
    <col min="1283" max="1288" width="12.6640625" style="231" customWidth="1"/>
    <col min="1289" max="1289" width="13.33203125" style="231" customWidth="1"/>
    <col min="1290" max="1290" width="2.6640625" style="231" customWidth="1"/>
    <col min="1291" max="1291" width="34.5546875" style="231" customWidth="1"/>
    <col min="1292" max="1292" width="85.88671875" style="231" bestFit="1" customWidth="1"/>
    <col min="1293" max="1537" width="9.109375" style="231"/>
    <col min="1538" max="1538" width="34.6640625" style="231" customWidth="1"/>
    <col min="1539" max="1544" width="12.6640625" style="231" customWidth="1"/>
    <col min="1545" max="1545" width="13.33203125" style="231" customWidth="1"/>
    <col min="1546" max="1546" width="2.6640625" style="231" customWidth="1"/>
    <col min="1547" max="1547" width="34.5546875" style="231" customWidth="1"/>
    <col min="1548" max="1548" width="85.88671875" style="231" bestFit="1" customWidth="1"/>
    <col min="1549" max="1793" width="9.109375" style="231"/>
    <col min="1794" max="1794" width="34.6640625" style="231" customWidth="1"/>
    <col min="1795" max="1800" width="12.6640625" style="231" customWidth="1"/>
    <col min="1801" max="1801" width="13.33203125" style="231" customWidth="1"/>
    <col min="1802" max="1802" width="2.6640625" style="231" customWidth="1"/>
    <col min="1803" max="1803" width="34.5546875" style="231" customWidth="1"/>
    <col min="1804" max="1804" width="85.88671875" style="231" bestFit="1" customWidth="1"/>
    <col min="1805" max="2049" width="9.109375" style="231"/>
    <col min="2050" max="2050" width="34.6640625" style="231" customWidth="1"/>
    <col min="2051" max="2056" width="12.6640625" style="231" customWidth="1"/>
    <col min="2057" max="2057" width="13.33203125" style="231" customWidth="1"/>
    <col min="2058" max="2058" width="2.6640625" style="231" customWidth="1"/>
    <col min="2059" max="2059" width="34.5546875" style="231" customWidth="1"/>
    <col min="2060" max="2060" width="85.88671875" style="231" bestFit="1" customWidth="1"/>
    <col min="2061" max="2305" width="9.109375" style="231"/>
    <col min="2306" max="2306" width="34.6640625" style="231" customWidth="1"/>
    <col min="2307" max="2312" width="12.6640625" style="231" customWidth="1"/>
    <col min="2313" max="2313" width="13.33203125" style="231" customWidth="1"/>
    <col min="2314" max="2314" width="2.6640625" style="231" customWidth="1"/>
    <col min="2315" max="2315" width="34.5546875" style="231" customWidth="1"/>
    <col min="2316" max="2316" width="85.88671875" style="231" bestFit="1" customWidth="1"/>
    <col min="2317" max="2561" width="9.109375" style="231"/>
    <col min="2562" max="2562" width="34.6640625" style="231" customWidth="1"/>
    <col min="2563" max="2568" width="12.6640625" style="231" customWidth="1"/>
    <col min="2569" max="2569" width="13.33203125" style="231" customWidth="1"/>
    <col min="2570" max="2570" width="2.6640625" style="231" customWidth="1"/>
    <col min="2571" max="2571" width="34.5546875" style="231" customWidth="1"/>
    <col min="2572" max="2572" width="85.88671875" style="231" bestFit="1" customWidth="1"/>
    <col min="2573" max="2817" width="9.109375" style="231"/>
    <col min="2818" max="2818" width="34.6640625" style="231" customWidth="1"/>
    <col min="2819" max="2824" width="12.6640625" style="231" customWidth="1"/>
    <col min="2825" max="2825" width="13.33203125" style="231" customWidth="1"/>
    <col min="2826" max="2826" width="2.6640625" style="231" customWidth="1"/>
    <col min="2827" max="2827" width="34.5546875" style="231" customWidth="1"/>
    <col min="2828" max="2828" width="85.88671875" style="231" bestFit="1" customWidth="1"/>
    <col min="2829" max="3073" width="9.109375" style="231"/>
    <col min="3074" max="3074" width="34.6640625" style="231" customWidth="1"/>
    <col min="3075" max="3080" width="12.6640625" style="231" customWidth="1"/>
    <col min="3081" max="3081" width="13.33203125" style="231" customWidth="1"/>
    <col min="3082" max="3082" width="2.6640625" style="231" customWidth="1"/>
    <col min="3083" max="3083" width="34.5546875" style="231" customWidth="1"/>
    <col min="3084" max="3084" width="85.88671875" style="231" bestFit="1" customWidth="1"/>
    <col min="3085" max="3329" width="9.109375" style="231"/>
    <col min="3330" max="3330" width="34.6640625" style="231" customWidth="1"/>
    <col min="3331" max="3336" width="12.6640625" style="231" customWidth="1"/>
    <col min="3337" max="3337" width="13.33203125" style="231" customWidth="1"/>
    <col min="3338" max="3338" width="2.6640625" style="231" customWidth="1"/>
    <col min="3339" max="3339" width="34.5546875" style="231" customWidth="1"/>
    <col min="3340" max="3340" width="85.88671875" style="231" bestFit="1" customWidth="1"/>
    <col min="3341" max="3585" width="9.109375" style="231"/>
    <col min="3586" max="3586" width="34.6640625" style="231" customWidth="1"/>
    <col min="3587" max="3592" width="12.6640625" style="231" customWidth="1"/>
    <col min="3593" max="3593" width="13.33203125" style="231" customWidth="1"/>
    <col min="3594" max="3594" width="2.6640625" style="231" customWidth="1"/>
    <col min="3595" max="3595" width="34.5546875" style="231" customWidth="1"/>
    <col min="3596" max="3596" width="85.88671875" style="231" bestFit="1" customWidth="1"/>
    <col min="3597" max="3841" width="9.109375" style="231"/>
    <col min="3842" max="3842" width="34.6640625" style="231" customWidth="1"/>
    <col min="3843" max="3848" width="12.6640625" style="231" customWidth="1"/>
    <col min="3849" max="3849" width="13.33203125" style="231" customWidth="1"/>
    <col min="3850" max="3850" width="2.6640625" style="231" customWidth="1"/>
    <col min="3851" max="3851" width="34.5546875" style="231" customWidth="1"/>
    <col min="3852" max="3852" width="85.88671875" style="231" bestFit="1" customWidth="1"/>
    <col min="3853" max="4097" width="9.109375" style="231"/>
    <col min="4098" max="4098" width="34.6640625" style="231" customWidth="1"/>
    <col min="4099" max="4104" width="12.6640625" style="231" customWidth="1"/>
    <col min="4105" max="4105" width="13.33203125" style="231" customWidth="1"/>
    <col min="4106" max="4106" width="2.6640625" style="231" customWidth="1"/>
    <col min="4107" max="4107" width="34.5546875" style="231" customWidth="1"/>
    <col min="4108" max="4108" width="85.88671875" style="231" bestFit="1" customWidth="1"/>
    <col min="4109" max="4353" width="9.109375" style="231"/>
    <col min="4354" max="4354" width="34.6640625" style="231" customWidth="1"/>
    <col min="4355" max="4360" width="12.6640625" style="231" customWidth="1"/>
    <col min="4361" max="4361" width="13.33203125" style="231" customWidth="1"/>
    <col min="4362" max="4362" width="2.6640625" style="231" customWidth="1"/>
    <col min="4363" max="4363" width="34.5546875" style="231" customWidth="1"/>
    <col min="4364" max="4364" width="85.88671875" style="231" bestFit="1" customWidth="1"/>
    <col min="4365" max="4609" width="9.109375" style="231"/>
    <col min="4610" max="4610" width="34.6640625" style="231" customWidth="1"/>
    <col min="4611" max="4616" width="12.6640625" style="231" customWidth="1"/>
    <col min="4617" max="4617" width="13.33203125" style="231" customWidth="1"/>
    <col min="4618" max="4618" width="2.6640625" style="231" customWidth="1"/>
    <col min="4619" max="4619" width="34.5546875" style="231" customWidth="1"/>
    <col min="4620" max="4620" width="85.88671875" style="231" bestFit="1" customWidth="1"/>
    <col min="4621" max="4865" width="9.109375" style="231"/>
    <col min="4866" max="4866" width="34.6640625" style="231" customWidth="1"/>
    <col min="4867" max="4872" width="12.6640625" style="231" customWidth="1"/>
    <col min="4873" max="4873" width="13.33203125" style="231" customWidth="1"/>
    <col min="4874" max="4874" width="2.6640625" style="231" customWidth="1"/>
    <col min="4875" max="4875" width="34.5546875" style="231" customWidth="1"/>
    <col min="4876" max="4876" width="85.88671875" style="231" bestFit="1" customWidth="1"/>
    <col min="4877" max="5121" width="9.109375" style="231"/>
    <col min="5122" max="5122" width="34.6640625" style="231" customWidth="1"/>
    <col min="5123" max="5128" width="12.6640625" style="231" customWidth="1"/>
    <col min="5129" max="5129" width="13.33203125" style="231" customWidth="1"/>
    <col min="5130" max="5130" width="2.6640625" style="231" customWidth="1"/>
    <col min="5131" max="5131" width="34.5546875" style="231" customWidth="1"/>
    <col min="5132" max="5132" width="85.88671875" style="231" bestFit="1" customWidth="1"/>
    <col min="5133" max="5377" width="9.109375" style="231"/>
    <col min="5378" max="5378" width="34.6640625" style="231" customWidth="1"/>
    <col min="5379" max="5384" width="12.6640625" style="231" customWidth="1"/>
    <col min="5385" max="5385" width="13.33203125" style="231" customWidth="1"/>
    <col min="5386" max="5386" width="2.6640625" style="231" customWidth="1"/>
    <col min="5387" max="5387" width="34.5546875" style="231" customWidth="1"/>
    <col min="5388" max="5388" width="85.88671875" style="231" bestFit="1" customWidth="1"/>
    <col min="5389" max="5633" width="9.109375" style="231"/>
    <col min="5634" max="5634" width="34.6640625" style="231" customWidth="1"/>
    <col min="5635" max="5640" width="12.6640625" style="231" customWidth="1"/>
    <col min="5641" max="5641" width="13.33203125" style="231" customWidth="1"/>
    <col min="5642" max="5642" width="2.6640625" style="231" customWidth="1"/>
    <col min="5643" max="5643" width="34.5546875" style="231" customWidth="1"/>
    <col min="5644" max="5644" width="85.88671875" style="231" bestFit="1" customWidth="1"/>
    <col min="5645" max="5889" width="9.109375" style="231"/>
    <col min="5890" max="5890" width="34.6640625" style="231" customWidth="1"/>
    <col min="5891" max="5896" width="12.6640625" style="231" customWidth="1"/>
    <col min="5897" max="5897" width="13.33203125" style="231" customWidth="1"/>
    <col min="5898" max="5898" width="2.6640625" style="231" customWidth="1"/>
    <col min="5899" max="5899" width="34.5546875" style="231" customWidth="1"/>
    <col min="5900" max="5900" width="85.88671875" style="231" bestFit="1" customWidth="1"/>
    <col min="5901" max="6145" width="9.109375" style="231"/>
    <col min="6146" max="6146" width="34.6640625" style="231" customWidth="1"/>
    <col min="6147" max="6152" width="12.6640625" style="231" customWidth="1"/>
    <col min="6153" max="6153" width="13.33203125" style="231" customWidth="1"/>
    <col min="6154" max="6154" width="2.6640625" style="231" customWidth="1"/>
    <col min="6155" max="6155" width="34.5546875" style="231" customWidth="1"/>
    <col min="6156" max="6156" width="85.88671875" style="231" bestFit="1" customWidth="1"/>
    <col min="6157" max="6401" width="9.109375" style="231"/>
    <col min="6402" max="6402" width="34.6640625" style="231" customWidth="1"/>
    <col min="6403" max="6408" width="12.6640625" style="231" customWidth="1"/>
    <col min="6409" max="6409" width="13.33203125" style="231" customWidth="1"/>
    <col min="6410" max="6410" width="2.6640625" style="231" customWidth="1"/>
    <col min="6411" max="6411" width="34.5546875" style="231" customWidth="1"/>
    <col min="6412" max="6412" width="85.88671875" style="231" bestFit="1" customWidth="1"/>
    <col min="6413" max="6657" width="9.109375" style="231"/>
    <col min="6658" max="6658" width="34.6640625" style="231" customWidth="1"/>
    <col min="6659" max="6664" width="12.6640625" style="231" customWidth="1"/>
    <col min="6665" max="6665" width="13.33203125" style="231" customWidth="1"/>
    <col min="6666" max="6666" width="2.6640625" style="231" customWidth="1"/>
    <col min="6667" max="6667" width="34.5546875" style="231" customWidth="1"/>
    <col min="6668" max="6668" width="85.88671875" style="231" bestFit="1" customWidth="1"/>
    <col min="6669" max="6913" width="9.109375" style="231"/>
    <col min="6914" max="6914" width="34.6640625" style="231" customWidth="1"/>
    <col min="6915" max="6920" width="12.6640625" style="231" customWidth="1"/>
    <col min="6921" max="6921" width="13.33203125" style="231" customWidth="1"/>
    <col min="6922" max="6922" width="2.6640625" style="231" customWidth="1"/>
    <col min="6923" max="6923" width="34.5546875" style="231" customWidth="1"/>
    <col min="6924" max="6924" width="85.88671875" style="231" bestFit="1" customWidth="1"/>
    <col min="6925" max="7169" width="9.109375" style="231"/>
    <col min="7170" max="7170" width="34.6640625" style="231" customWidth="1"/>
    <col min="7171" max="7176" width="12.6640625" style="231" customWidth="1"/>
    <col min="7177" max="7177" width="13.33203125" style="231" customWidth="1"/>
    <col min="7178" max="7178" width="2.6640625" style="231" customWidth="1"/>
    <col min="7179" max="7179" width="34.5546875" style="231" customWidth="1"/>
    <col min="7180" max="7180" width="85.88671875" style="231" bestFit="1" customWidth="1"/>
    <col min="7181" max="7425" width="9.109375" style="231"/>
    <col min="7426" max="7426" width="34.6640625" style="231" customWidth="1"/>
    <col min="7427" max="7432" width="12.6640625" style="231" customWidth="1"/>
    <col min="7433" max="7433" width="13.33203125" style="231" customWidth="1"/>
    <col min="7434" max="7434" width="2.6640625" style="231" customWidth="1"/>
    <col min="7435" max="7435" width="34.5546875" style="231" customWidth="1"/>
    <col min="7436" max="7436" width="85.88671875" style="231" bestFit="1" customWidth="1"/>
    <col min="7437" max="7681" width="9.109375" style="231"/>
    <col min="7682" max="7682" width="34.6640625" style="231" customWidth="1"/>
    <col min="7683" max="7688" width="12.6640625" style="231" customWidth="1"/>
    <col min="7689" max="7689" width="13.33203125" style="231" customWidth="1"/>
    <col min="7690" max="7690" width="2.6640625" style="231" customWidth="1"/>
    <col min="7691" max="7691" width="34.5546875" style="231" customWidth="1"/>
    <col min="7692" max="7692" width="85.88671875" style="231" bestFit="1" customWidth="1"/>
    <col min="7693" max="7937" width="9.109375" style="231"/>
    <col min="7938" max="7938" width="34.6640625" style="231" customWidth="1"/>
    <col min="7939" max="7944" width="12.6640625" style="231" customWidth="1"/>
    <col min="7945" max="7945" width="13.33203125" style="231" customWidth="1"/>
    <col min="7946" max="7946" width="2.6640625" style="231" customWidth="1"/>
    <col min="7947" max="7947" width="34.5546875" style="231" customWidth="1"/>
    <col min="7948" max="7948" width="85.88671875" style="231" bestFit="1" customWidth="1"/>
    <col min="7949" max="8193" width="9.109375" style="231"/>
    <col min="8194" max="8194" width="34.6640625" style="231" customWidth="1"/>
    <col min="8195" max="8200" width="12.6640625" style="231" customWidth="1"/>
    <col min="8201" max="8201" width="13.33203125" style="231" customWidth="1"/>
    <col min="8202" max="8202" width="2.6640625" style="231" customWidth="1"/>
    <col min="8203" max="8203" width="34.5546875" style="231" customWidth="1"/>
    <col min="8204" max="8204" width="85.88671875" style="231" bestFit="1" customWidth="1"/>
    <col min="8205" max="8449" width="9.109375" style="231"/>
    <col min="8450" max="8450" width="34.6640625" style="231" customWidth="1"/>
    <col min="8451" max="8456" width="12.6640625" style="231" customWidth="1"/>
    <col min="8457" max="8457" width="13.33203125" style="231" customWidth="1"/>
    <col min="8458" max="8458" width="2.6640625" style="231" customWidth="1"/>
    <col min="8459" max="8459" width="34.5546875" style="231" customWidth="1"/>
    <col min="8460" max="8460" width="85.88671875" style="231" bestFit="1" customWidth="1"/>
    <col min="8461" max="8705" width="9.109375" style="231"/>
    <col min="8706" max="8706" width="34.6640625" style="231" customWidth="1"/>
    <col min="8707" max="8712" width="12.6640625" style="231" customWidth="1"/>
    <col min="8713" max="8713" width="13.33203125" style="231" customWidth="1"/>
    <col min="8714" max="8714" width="2.6640625" style="231" customWidth="1"/>
    <col min="8715" max="8715" width="34.5546875" style="231" customWidth="1"/>
    <col min="8716" max="8716" width="85.88671875" style="231" bestFit="1" customWidth="1"/>
    <col min="8717" max="8961" width="9.109375" style="231"/>
    <col min="8962" max="8962" width="34.6640625" style="231" customWidth="1"/>
    <col min="8963" max="8968" width="12.6640625" style="231" customWidth="1"/>
    <col min="8969" max="8969" width="13.33203125" style="231" customWidth="1"/>
    <col min="8970" max="8970" width="2.6640625" style="231" customWidth="1"/>
    <col min="8971" max="8971" width="34.5546875" style="231" customWidth="1"/>
    <col min="8972" max="8972" width="85.88671875" style="231" bestFit="1" customWidth="1"/>
    <col min="8973" max="9217" width="9.109375" style="231"/>
    <col min="9218" max="9218" width="34.6640625" style="231" customWidth="1"/>
    <col min="9219" max="9224" width="12.6640625" style="231" customWidth="1"/>
    <col min="9225" max="9225" width="13.33203125" style="231" customWidth="1"/>
    <col min="9226" max="9226" width="2.6640625" style="231" customWidth="1"/>
    <col min="9227" max="9227" width="34.5546875" style="231" customWidth="1"/>
    <col min="9228" max="9228" width="85.88671875" style="231" bestFit="1" customWidth="1"/>
    <col min="9229" max="9473" width="9.109375" style="231"/>
    <col min="9474" max="9474" width="34.6640625" style="231" customWidth="1"/>
    <col min="9475" max="9480" width="12.6640625" style="231" customWidth="1"/>
    <col min="9481" max="9481" width="13.33203125" style="231" customWidth="1"/>
    <col min="9482" max="9482" width="2.6640625" style="231" customWidth="1"/>
    <col min="9483" max="9483" width="34.5546875" style="231" customWidth="1"/>
    <col min="9484" max="9484" width="85.88671875" style="231" bestFit="1" customWidth="1"/>
    <col min="9485" max="9729" width="9.109375" style="231"/>
    <col min="9730" max="9730" width="34.6640625" style="231" customWidth="1"/>
    <col min="9731" max="9736" width="12.6640625" style="231" customWidth="1"/>
    <col min="9737" max="9737" width="13.33203125" style="231" customWidth="1"/>
    <col min="9738" max="9738" width="2.6640625" style="231" customWidth="1"/>
    <col min="9739" max="9739" width="34.5546875" style="231" customWidth="1"/>
    <col min="9740" max="9740" width="85.88671875" style="231" bestFit="1" customWidth="1"/>
    <col min="9741" max="9985" width="9.109375" style="231"/>
    <col min="9986" max="9986" width="34.6640625" style="231" customWidth="1"/>
    <col min="9987" max="9992" width="12.6640625" style="231" customWidth="1"/>
    <col min="9993" max="9993" width="13.33203125" style="231" customWidth="1"/>
    <col min="9994" max="9994" width="2.6640625" style="231" customWidth="1"/>
    <col min="9995" max="9995" width="34.5546875" style="231" customWidth="1"/>
    <col min="9996" max="9996" width="85.88671875" style="231" bestFit="1" customWidth="1"/>
    <col min="9997" max="10241" width="9.109375" style="231"/>
    <col min="10242" max="10242" width="34.6640625" style="231" customWidth="1"/>
    <col min="10243" max="10248" width="12.6640625" style="231" customWidth="1"/>
    <col min="10249" max="10249" width="13.33203125" style="231" customWidth="1"/>
    <col min="10250" max="10250" width="2.6640625" style="231" customWidth="1"/>
    <col min="10251" max="10251" width="34.5546875" style="231" customWidth="1"/>
    <col min="10252" max="10252" width="85.88671875" style="231" bestFit="1" customWidth="1"/>
    <col min="10253" max="10497" width="9.109375" style="231"/>
    <col min="10498" max="10498" width="34.6640625" style="231" customWidth="1"/>
    <col min="10499" max="10504" width="12.6640625" style="231" customWidth="1"/>
    <col min="10505" max="10505" width="13.33203125" style="231" customWidth="1"/>
    <col min="10506" max="10506" width="2.6640625" style="231" customWidth="1"/>
    <col min="10507" max="10507" width="34.5546875" style="231" customWidth="1"/>
    <col min="10508" max="10508" width="85.88671875" style="231" bestFit="1" customWidth="1"/>
    <col min="10509" max="10753" width="9.109375" style="231"/>
    <col min="10754" max="10754" width="34.6640625" style="231" customWidth="1"/>
    <col min="10755" max="10760" width="12.6640625" style="231" customWidth="1"/>
    <col min="10761" max="10761" width="13.33203125" style="231" customWidth="1"/>
    <col min="10762" max="10762" width="2.6640625" style="231" customWidth="1"/>
    <col min="10763" max="10763" width="34.5546875" style="231" customWidth="1"/>
    <col min="10764" max="10764" width="85.88671875" style="231" bestFit="1" customWidth="1"/>
    <col min="10765" max="11009" width="9.109375" style="231"/>
    <col min="11010" max="11010" width="34.6640625" style="231" customWidth="1"/>
    <col min="11011" max="11016" width="12.6640625" style="231" customWidth="1"/>
    <col min="11017" max="11017" width="13.33203125" style="231" customWidth="1"/>
    <col min="11018" max="11018" width="2.6640625" style="231" customWidth="1"/>
    <col min="11019" max="11019" width="34.5546875" style="231" customWidth="1"/>
    <col min="11020" max="11020" width="85.88671875" style="231" bestFit="1" customWidth="1"/>
    <col min="11021" max="11265" width="9.109375" style="231"/>
    <col min="11266" max="11266" width="34.6640625" style="231" customWidth="1"/>
    <col min="11267" max="11272" width="12.6640625" style="231" customWidth="1"/>
    <col min="11273" max="11273" width="13.33203125" style="231" customWidth="1"/>
    <col min="11274" max="11274" width="2.6640625" style="231" customWidth="1"/>
    <col min="11275" max="11275" width="34.5546875" style="231" customWidth="1"/>
    <col min="11276" max="11276" width="85.88671875" style="231" bestFit="1" customWidth="1"/>
    <col min="11277" max="11521" width="9.109375" style="231"/>
    <col min="11522" max="11522" width="34.6640625" style="231" customWidth="1"/>
    <col min="11523" max="11528" width="12.6640625" style="231" customWidth="1"/>
    <col min="11529" max="11529" width="13.33203125" style="231" customWidth="1"/>
    <col min="11530" max="11530" width="2.6640625" style="231" customWidth="1"/>
    <col min="11531" max="11531" width="34.5546875" style="231" customWidth="1"/>
    <col min="11532" max="11532" width="85.88671875" style="231" bestFit="1" customWidth="1"/>
    <col min="11533" max="11777" width="9.109375" style="231"/>
    <col min="11778" max="11778" width="34.6640625" style="231" customWidth="1"/>
    <col min="11779" max="11784" width="12.6640625" style="231" customWidth="1"/>
    <col min="11785" max="11785" width="13.33203125" style="231" customWidth="1"/>
    <col min="11786" max="11786" width="2.6640625" style="231" customWidth="1"/>
    <col min="11787" max="11787" width="34.5546875" style="231" customWidth="1"/>
    <col min="11788" max="11788" width="85.88671875" style="231" bestFit="1" customWidth="1"/>
    <col min="11789" max="12033" width="9.109375" style="231"/>
    <col min="12034" max="12034" width="34.6640625" style="231" customWidth="1"/>
    <col min="12035" max="12040" width="12.6640625" style="231" customWidth="1"/>
    <col min="12041" max="12041" width="13.33203125" style="231" customWidth="1"/>
    <col min="12042" max="12042" width="2.6640625" style="231" customWidth="1"/>
    <col min="12043" max="12043" width="34.5546875" style="231" customWidth="1"/>
    <col min="12044" max="12044" width="85.88671875" style="231" bestFit="1" customWidth="1"/>
    <col min="12045" max="12289" width="9.109375" style="231"/>
    <col min="12290" max="12290" width="34.6640625" style="231" customWidth="1"/>
    <col min="12291" max="12296" width="12.6640625" style="231" customWidth="1"/>
    <col min="12297" max="12297" width="13.33203125" style="231" customWidth="1"/>
    <col min="12298" max="12298" width="2.6640625" style="231" customWidth="1"/>
    <col min="12299" max="12299" width="34.5546875" style="231" customWidth="1"/>
    <col min="12300" max="12300" width="85.88671875" style="231" bestFit="1" customWidth="1"/>
    <col min="12301" max="12545" width="9.109375" style="231"/>
    <col min="12546" max="12546" width="34.6640625" style="231" customWidth="1"/>
    <col min="12547" max="12552" width="12.6640625" style="231" customWidth="1"/>
    <col min="12553" max="12553" width="13.33203125" style="231" customWidth="1"/>
    <col min="12554" max="12554" width="2.6640625" style="231" customWidth="1"/>
    <col min="12555" max="12555" width="34.5546875" style="231" customWidth="1"/>
    <col min="12556" max="12556" width="85.88671875" style="231" bestFit="1" customWidth="1"/>
    <col min="12557" max="12801" width="9.109375" style="231"/>
    <col min="12802" max="12802" width="34.6640625" style="231" customWidth="1"/>
    <col min="12803" max="12808" width="12.6640625" style="231" customWidth="1"/>
    <col min="12809" max="12809" width="13.33203125" style="231" customWidth="1"/>
    <col min="12810" max="12810" width="2.6640625" style="231" customWidth="1"/>
    <col min="12811" max="12811" width="34.5546875" style="231" customWidth="1"/>
    <col min="12812" max="12812" width="85.88671875" style="231" bestFit="1" customWidth="1"/>
    <col min="12813" max="13057" width="9.109375" style="231"/>
    <col min="13058" max="13058" width="34.6640625" style="231" customWidth="1"/>
    <col min="13059" max="13064" width="12.6640625" style="231" customWidth="1"/>
    <col min="13065" max="13065" width="13.33203125" style="231" customWidth="1"/>
    <col min="13066" max="13066" width="2.6640625" style="231" customWidth="1"/>
    <col min="13067" max="13067" width="34.5546875" style="231" customWidth="1"/>
    <col min="13068" max="13068" width="85.88671875" style="231" bestFit="1" customWidth="1"/>
    <col min="13069" max="13313" width="9.109375" style="231"/>
    <col min="13314" max="13314" width="34.6640625" style="231" customWidth="1"/>
    <col min="13315" max="13320" width="12.6640625" style="231" customWidth="1"/>
    <col min="13321" max="13321" width="13.33203125" style="231" customWidth="1"/>
    <col min="13322" max="13322" width="2.6640625" style="231" customWidth="1"/>
    <col min="13323" max="13323" width="34.5546875" style="231" customWidth="1"/>
    <col min="13324" max="13324" width="85.88671875" style="231" bestFit="1" customWidth="1"/>
    <col min="13325" max="13569" width="9.109375" style="231"/>
    <col min="13570" max="13570" width="34.6640625" style="231" customWidth="1"/>
    <col min="13571" max="13576" width="12.6640625" style="231" customWidth="1"/>
    <col min="13577" max="13577" width="13.33203125" style="231" customWidth="1"/>
    <col min="13578" max="13578" width="2.6640625" style="231" customWidth="1"/>
    <col min="13579" max="13579" width="34.5546875" style="231" customWidth="1"/>
    <col min="13580" max="13580" width="85.88671875" style="231" bestFit="1" customWidth="1"/>
    <col min="13581" max="13825" width="9.109375" style="231"/>
    <col min="13826" max="13826" width="34.6640625" style="231" customWidth="1"/>
    <col min="13827" max="13832" width="12.6640625" style="231" customWidth="1"/>
    <col min="13833" max="13833" width="13.33203125" style="231" customWidth="1"/>
    <col min="13834" max="13834" width="2.6640625" style="231" customWidth="1"/>
    <col min="13835" max="13835" width="34.5546875" style="231" customWidth="1"/>
    <col min="13836" max="13836" width="85.88671875" style="231" bestFit="1" customWidth="1"/>
    <col min="13837" max="14081" width="9.109375" style="231"/>
    <col min="14082" max="14082" width="34.6640625" style="231" customWidth="1"/>
    <col min="14083" max="14088" width="12.6640625" style="231" customWidth="1"/>
    <col min="14089" max="14089" width="13.33203125" style="231" customWidth="1"/>
    <col min="14090" max="14090" width="2.6640625" style="231" customWidth="1"/>
    <col min="14091" max="14091" width="34.5546875" style="231" customWidth="1"/>
    <col min="14092" max="14092" width="85.88671875" style="231" bestFit="1" customWidth="1"/>
    <col min="14093" max="14337" width="9.109375" style="231"/>
    <col min="14338" max="14338" width="34.6640625" style="231" customWidth="1"/>
    <col min="14339" max="14344" width="12.6640625" style="231" customWidth="1"/>
    <col min="14345" max="14345" width="13.33203125" style="231" customWidth="1"/>
    <col min="14346" max="14346" width="2.6640625" style="231" customWidth="1"/>
    <col min="14347" max="14347" width="34.5546875" style="231" customWidth="1"/>
    <col min="14348" max="14348" width="85.88671875" style="231" bestFit="1" customWidth="1"/>
    <col min="14349" max="14593" width="9.109375" style="231"/>
    <col min="14594" max="14594" width="34.6640625" style="231" customWidth="1"/>
    <col min="14595" max="14600" width="12.6640625" style="231" customWidth="1"/>
    <col min="14601" max="14601" width="13.33203125" style="231" customWidth="1"/>
    <col min="14602" max="14602" width="2.6640625" style="231" customWidth="1"/>
    <col min="14603" max="14603" width="34.5546875" style="231" customWidth="1"/>
    <col min="14604" max="14604" width="85.88671875" style="231" bestFit="1" customWidth="1"/>
    <col min="14605" max="14849" width="9.109375" style="231"/>
    <col min="14850" max="14850" width="34.6640625" style="231" customWidth="1"/>
    <col min="14851" max="14856" width="12.6640625" style="231" customWidth="1"/>
    <col min="14857" max="14857" width="13.33203125" style="231" customWidth="1"/>
    <col min="14858" max="14858" width="2.6640625" style="231" customWidth="1"/>
    <col min="14859" max="14859" width="34.5546875" style="231" customWidth="1"/>
    <col min="14860" max="14860" width="85.88671875" style="231" bestFit="1" customWidth="1"/>
    <col min="14861" max="15105" width="9.109375" style="231"/>
    <col min="15106" max="15106" width="34.6640625" style="231" customWidth="1"/>
    <col min="15107" max="15112" width="12.6640625" style="231" customWidth="1"/>
    <col min="15113" max="15113" width="13.33203125" style="231" customWidth="1"/>
    <col min="15114" max="15114" width="2.6640625" style="231" customWidth="1"/>
    <col min="15115" max="15115" width="34.5546875" style="231" customWidth="1"/>
    <col min="15116" max="15116" width="85.88671875" style="231" bestFit="1" customWidth="1"/>
    <col min="15117" max="15361" width="9.109375" style="231"/>
    <col min="15362" max="15362" width="34.6640625" style="231" customWidth="1"/>
    <col min="15363" max="15368" width="12.6640625" style="231" customWidth="1"/>
    <col min="15369" max="15369" width="13.33203125" style="231" customWidth="1"/>
    <col min="15370" max="15370" width="2.6640625" style="231" customWidth="1"/>
    <col min="15371" max="15371" width="34.5546875" style="231" customWidth="1"/>
    <col min="15372" max="15372" width="85.88671875" style="231" bestFit="1" customWidth="1"/>
    <col min="15373" max="15617" width="9.109375" style="231"/>
    <col min="15618" max="15618" width="34.6640625" style="231" customWidth="1"/>
    <col min="15619" max="15624" width="12.6640625" style="231" customWidth="1"/>
    <col min="15625" max="15625" width="13.33203125" style="231" customWidth="1"/>
    <col min="15626" max="15626" width="2.6640625" style="231" customWidth="1"/>
    <col min="15627" max="15627" width="34.5546875" style="231" customWidth="1"/>
    <col min="15628" max="15628" width="85.88671875" style="231" bestFit="1" customWidth="1"/>
    <col min="15629" max="15873" width="9.109375" style="231"/>
    <col min="15874" max="15874" width="34.6640625" style="231" customWidth="1"/>
    <col min="15875" max="15880" width="12.6640625" style="231" customWidth="1"/>
    <col min="15881" max="15881" width="13.33203125" style="231" customWidth="1"/>
    <col min="15882" max="15882" width="2.6640625" style="231" customWidth="1"/>
    <col min="15883" max="15883" width="34.5546875" style="231" customWidth="1"/>
    <col min="15884" max="15884" width="85.88671875" style="231" bestFit="1" customWidth="1"/>
    <col min="15885" max="16129" width="9.109375" style="231"/>
    <col min="16130" max="16130" width="34.6640625" style="231" customWidth="1"/>
    <col min="16131" max="16136" width="12.6640625" style="231" customWidth="1"/>
    <col min="16137" max="16137" width="13.33203125" style="231" customWidth="1"/>
    <col min="16138" max="16138" width="2.6640625" style="231" customWidth="1"/>
    <col min="16139" max="16139" width="34.5546875" style="231" customWidth="1"/>
    <col min="16140" max="16140" width="85.88671875" style="231" bestFit="1" customWidth="1"/>
    <col min="16141" max="16384" width="9.109375" style="231"/>
  </cols>
  <sheetData>
    <row r="1" spans="1:12" ht="21" customHeight="1">
      <c r="A1" s="287" t="s">
        <v>940</v>
      </c>
      <c r="B1" s="235"/>
      <c r="C1" s="235"/>
      <c r="D1" s="235"/>
      <c r="E1" s="235"/>
      <c r="F1" s="235"/>
      <c r="G1" s="235"/>
      <c r="H1" s="235"/>
      <c r="I1" s="1115" t="s">
        <v>751</v>
      </c>
      <c r="J1" s="235"/>
      <c r="K1" s="159"/>
    </row>
    <row r="2" spans="1:12" ht="21" customHeight="1">
      <c r="A2" s="287" t="s">
        <v>941</v>
      </c>
      <c r="B2" s="235"/>
      <c r="C2" s="235"/>
      <c r="D2" s="235"/>
      <c r="E2" s="235"/>
      <c r="F2" s="235"/>
      <c r="G2" s="235"/>
      <c r="H2" s="235"/>
      <c r="I2" s="288"/>
      <c r="J2" s="235"/>
      <c r="K2" s="246" t="s">
        <v>17</v>
      </c>
    </row>
    <row r="3" spans="1:12" ht="15.6">
      <c r="A3" s="1376"/>
      <c r="B3" s="289"/>
      <c r="C3" s="289"/>
      <c r="D3" s="289" t="s">
        <v>51</v>
      </c>
      <c r="E3" s="290"/>
      <c r="F3" s="290"/>
      <c r="G3" s="290"/>
      <c r="H3" s="1076"/>
      <c r="I3" s="291" t="s">
        <v>4</v>
      </c>
      <c r="J3" s="292"/>
      <c r="K3" s="293"/>
    </row>
    <row r="4" spans="1:12" ht="15.6">
      <c r="A4" s="1377"/>
      <c r="B4" s="252">
        <v>2013</v>
      </c>
      <c r="C4" s="252">
        <v>2014</v>
      </c>
      <c r="D4" s="252">
        <v>2015</v>
      </c>
      <c r="E4" s="252">
        <v>2016</v>
      </c>
      <c r="F4" s="252">
        <v>2017</v>
      </c>
      <c r="G4" s="252">
        <v>2018</v>
      </c>
      <c r="H4" s="252">
        <v>2019</v>
      </c>
      <c r="I4" s="253" t="s">
        <v>331</v>
      </c>
      <c r="J4" s="232"/>
      <c r="K4" s="294"/>
    </row>
    <row r="5" spans="1:12" ht="19.5" customHeight="1">
      <c r="A5" s="262" t="s">
        <v>502</v>
      </c>
      <c r="B5" s="272">
        <f>VLOOKUP(A5,'[1]2013-2019'!$B$3:$I$241,2,FALSE)</f>
        <v>321.51909699999999</v>
      </c>
      <c r="C5" s="272">
        <f>VLOOKUP(A5,'[1]2013-2019'!$B$3:$I$241,3,FALSE)</f>
        <v>327.91929599999997</v>
      </c>
      <c r="D5" s="272">
        <f>VLOOKUP(A5,'[1]2013-2019'!$B$3:$I$241,4,FALSE)</f>
        <v>293.69334900000007</v>
      </c>
      <c r="E5" s="272">
        <f>VLOOKUP(A5,'[1]2013-2019'!$B$3:$I$241,5,FALSE)</f>
        <v>312.37072700000004</v>
      </c>
      <c r="F5" s="272">
        <f>VLOOKUP(A5,'[1]2013-2019'!$B$3:$I$241,6,FALSE)</f>
        <v>403.49622699999992</v>
      </c>
      <c r="G5" s="272">
        <f>VLOOKUP(A5,'[1]2013-2019'!$B$3:$I$241,7,FALSE)</f>
        <v>429.96114900000003</v>
      </c>
      <c r="H5" s="272">
        <f>VLOOKUP(A5,'[1]2013-2019'!$B$3:$I$241,8,FALSE)</f>
        <v>487.34530100000006</v>
      </c>
      <c r="I5" s="277">
        <f t="shared" ref="I5:I28" si="0">(H5/G5-1)*100</f>
        <v>13.346357486824934</v>
      </c>
      <c r="J5" s="295"/>
      <c r="K5" s="262" t="s">
        <v>503</v>
      </c>
      <c r="L5" s="160"/>
    </row>
    <row r="6" spans="1:12" s="255" customFormat="1" ht="19.5" customHeight="1">
      <c r="A6" s="262" t="s">
        <v>504</v>
      </c>
      <c r="B6" s="272">
        <f>VLOOKUP(A6,'[1]2013-2019'!$B$3:$I$241,2,FALSE)</f>
        <v>278.86080700000002</v>
      </c>
      <c r="C6" s="272">
        <f>VLOOKUP(A6,'[1]2013-2019'!$B$3:$I$241,3,FALSE)</f>
        <v>325.56429100000008</v>
      </c>
      <c r="D6" s="272">
        <f>VLOOKUP(A6,'[1]2013-2019'!$B$3:$I$241,4,FALSE)</f>
        <v>295.96255699999995</v>
      </c>
      <c r="E6" s="272">
        <f>VLOOKUP(A6,'[1]2013-2019'!$B$3:$I$241,5,FALSE)</f>
        <v>317.56804899999997</v>
      </c>
      <c r="F6" s="272">
        <f>VLOOKUP(A6,'[1]2013-2019'!$B$3:$I$241,6,FALSE)</f>
        <v>356.267608</v>
      </c>
      <c r="G6" s="272">
        <f>VLOOKUP(A6,'[1]2013-2019'!$B$3:$I$241,7,FALSE)</f>
        <v>430.82688699999994</v>
      </c>
      <c r="H6" s="272">
        <f>VLOOKUP(A6,'[1]2013-2019'!$B$3:$I$241,8,FALSE)</f>
        <v>453.57680500000004</v>
      </c>
      <c r="I6" s="277">
        <f t="shared" si="0"/>
        <v>5.2805241934680058</v>
      </c>
      <c r="J6" s="279"/>
      <c r="K6" s="262" t="s">
        <v>505</v>
      </c>
      <c r="L6" s="163"/>
    </row>
    <row r="7" spans="1:12" s="255" customFormat="1" ht="19.5" customHeight="1">
      <c r="A7" s="256" t="s">
        <v>373</v>
      </c>
      <c r="B7" s="257">
        <f>SUM(B8:B10)</f>
        <v>1748.995735</v>
      </c>
      <c r="C7" s="257">
        <f t="shared" ref="C7:H7" si="1">SUM(C8:C10)</f>
        <v>3819.4339329999998</v>
      </c>
      <c r="D7" s="257">
        <f t="shared" si="1"/>
        <v>6231.2629069999984</v>
      </c>
      <c r="E7" s="257">
        <f t="shared" si="1"/>
        <v>3332.4019879999996</v>
      </c>
      <c r="F7" s="257">
        <f t="shared" si="1"/>
        <v>1685.49433</v>
      </c>
      <c r="G7" s="257">
        <f t="shared" si="1"/>
        <v>2327.1864510000005</v>
      </c>
      <c r="H7" s="257">
        <f t="shared" si="1"/>
        <v>1792.7794779999999</v>
      </c>
      <c r="I7" s="251">
        <f t="shared" si="0"/>
        <v>-22.963650925793424</v>
      </c>
      <c r="J7" s="295"/>
      <c r="K7" s="256" t="s">
        <v>373</v>
      </c>
      <c r="L7" s="163"/>
    </row>
    <row r="8" spans="1:12" s="270" customFormat="1" ht="19.5" customHeight="1">
      <c r="A8" s="1097" t="s">
        <v>443</v>
      </c>
      <c r="B8" s="297">
        <f>VLOOKUP(A8,'[1]2013-2019'!$B$3:$I$241,2,FALSE)</f>
        <v>1109.4279479999998</v>
      </c>
      <c r="C8" s="297">
        <f>VLOOKUP(A8,'[1]2013-2019'!$B$3:$I$241,3,FALSE)</f>
        <v>3238.4725089999997</v>
      </c>
      <c r="D8" s="297">
        <f>VLOOKUP(A8,'[1]2013-2019'!$B$3:$I$241,4,FALSE)</f>
        <v>5707.3369089999987</v>
      </c>
      <c r="E8" s="297">
        <f>VLOOKUP(A8,'[1]2013-2019'!$B$3:$I$241,5,FALSE)</f>
        <v>2735.4933139999998</v>
      </c>
      <c r="F8" s="297">
        <f>VLOOKUP(A8,'[1]2013-2019'!$B$3:$I$241,6,FALSE)</f>
        <v>920.59294199999999</v>
      </c>
      <c r="G8" s="297">
        <f>VLOOKUP(A8,'[1]2013-2019'!$B$3:$I$241,7,FALSE)</f>
        <v>1780.8640930000001</v>
      </c>
      <c r="H8" s="297">
        <f>VLOOKUP(A8,'[1]2013-2019'!$B$3:$I$241,8,FALSE)</f>
        <v>1040.1601169999999</v>
      </c>
      <c r="I8" s="277">
        <f t="shared" si="0"/>
        <v>-41.592392081544439</v>
      </c>
      <c r="J8" s="298"/>
      <c r="K8" s="296" t="s">
        <v>506</v>
      </c>
      <c r="L8" s="163"/>
    </row>
    <row r="9" spans="1:12" s="270" customFormat="1" ht="19.5" customHeight="1">
      <c r="A9" s="1097" t="s">
        <v>755</v>
      </c>
      <c r="B9" s="299">
        <f>VLOOKUP(A9,'[1]2013-2019'!$B$3:$I$241,2,FALSE)</f>
        <v>14.529201999999998</v>
      </c>
      <c r="C9" s="299">
        <f>VLOOKUP(A9,'[1]2013-2019'!$B$3:$I$241,3,FALSE)</f>
        <v>18.873705999999999</v>
      </c>
      <c r="D9" s="299">
        <f>VLOOKUP(A9,'[1]2013-2019'!$B$3:$I$241,4,FALSE)</f>
        <v>67.769558000000004</v>
      </c>
      <c r="E9" s="299">
        <f>VLOOKUP(A9,'[1]2013-2019'!$B$3:$I$241,5,FALSE)</f>
        <v>27.384097999999998</v>
      </c>
      <c r="F9" s="299">
        <f>VLOOKUP(A9,'[1]2013-2019'!$B$3:$I$241,6,FALSE)</f>
        <v>200.04528500000001</v>
      </c>
      <c r="G9" s="299">
        <f>VLOOKUP(A9,'[1]2013-2019'!$B$3:$I$241,7,FALSE)</f>
        <v>24.059218000000001</v>
      </c>
      <c r="H9" s="299">
        <f>VLOOKUP(A9,'[1]2013-2019'!$B$3:$I$241,8,FALSE)</f>
        <v>23.440524</v>
      </c>
      <c r="I9" s="277">
        <f t="shared" si="0"/>
        <v>-2.5715465897520051</v>
      </c>
      <c r="J9" s="298"/>
      <c r="K9" s="296" t="s">
        <v>507</v>
      </c>
      <c r="L9" s="300"/>
    </row>
    <row r="10" spans="1:12" s="270" customFormat="1" ht="19.5" customHeight="1">
      <c r="A10" s="1097" t="s">
        <v>756</v>
      </c>
      <c r="B10" s="299">
        <f>VLOOKUP(A10,'[1]2013-2019'!$B$3:$I$241,2,FALSE)</f>
        <v>625.03858500000013</v>
      </c>
      <c r="C10" s="299">
        <f>VLOOKUP(A10,'[1]2013-2019'!$B$3:$I$241,3,FALSE)</f>
        <v>562.08771800000011</v>
      </c>
      <c r="D10" s="299">
        <f>VLOOKUP(A10,'[1]2013-2019'!$B$3:$I$241,4,FALSE)</f>
        <v>456.15644000000009</v>
      </c>
      <c r="E10" s="299">
        <f>VLOOKUP(A10,'[1]2013-2019'!$B$3:$I$241,5,FALSE)</f>
        <v>569.52457600000002</v>
      </c>
      <c r="F10" s="299">
        <f>VLOOKUP(A10,'[1]2013-2019'!$B$3:$I$241,6,FALSE)</f>
        <v>564.85610299999996</v>
      </c>
      <c r="G10" s="299">
        <f>VLOOKUP(A10,'[1]2013-2019'!$B$3:$I$241,7,FALSE)</f>
        <v>522.26314000000002</v>
      </c>
      <c r="H10" s="299">
        <f>VLOOKUP(A10,'[1]2013-2019'!$B$3:$I$241,8,FALSE)</f>
        <v>729.17883699999993</v>
      </c>
      <c r="I10" s="277">
        <f t="shared" si="0"/>
        <v>39.61905046563308</v>
      </c>
      <c r="J10" s="298"/>
      <c r="K10" s="296" t="s">
        <v>508</v>
      </c>
      <c r="L10" s="156"/>
    </row>
    <row r="11" spans="1:12" s="270" customFormat="1" ht="19.5" customHeight="1">
      <c r="A11" s="271" t="s">
        <v>454</v>
      </c>
      <c r="B11" s="272">
        <f>VLOOKUP(A11,'[1]2013-2019'!$B$3:$I$241,2,FALSE)</f>
        <v>1310.5005489999999</v>
      </c>
      <c r="C11" s="272">
        <f>VLOOKUP(A11,'[1]2013-2019'!$B$3:$I$241,3,FALSE)</f>
        <v>1447.5196189999997</v>
      </c>
      <c r="D11" s="272">
        <f>VLOOKUP(A11,'[1]2013-2019'!$B$3:$I$241,4,FALSE)</f>
        <v>1371.417492</v>
      </c>
      <c r="E11" s="272">
        <f>VLOOKUP(A11,'[1]2013-2019'!$B$3:$I$241,5,FALSE)</f>
        <v>1489.797501</v>
      </c>
      <c r="F11" s="272">
        <f>VLOOKUP(A11,'[1]2013-2019'!$B$3:$I$241,6,FALSE)</f>
        <v>1686.7126419999997</v>
      </c>
      <c r="G11" s="272">
        <f>VLOOKUP(A11,'[1]2013-2019'!$B$3:$I$241,7,FALSE)</f>
        <v>2036.3005100000003</v>
      </c>
      <c r="H11" s="272">
        <f>VLOOKUP(A11,'[1]2013-2019'!$B$3:$I$241,8,FALSE)</f>
        <v>2346.7847349999997</v>
      </c>
      <c r="I11" s="277">
        <f t="shared" si="0"/>
        <v>15.247465856598907</v>
      </c>
      <c r="J11" s="264"/>
      <c r="K11" s="271" t="s">
        <v>455</v>
      </c>
      <c r="L11" s="300"/>
    </row>
    <row r="12" spans="1:12" s="270" customFormat="1" ht="19.5" customHeight="1">
      <c r="A12" s="271" t="s">
        <v>509</v>
      </c>
      <c r="B12" s="272">
        <f>VLOOKUP(A12,'[1]2013-2019'!$B$3:$I$241,2,FALSE)</f>
        <v>79.565144000000004</v>
      </c>
      <c r="C12" s="272">
        <f>VLOOKUP(A12,'[1]2013-2019'!$B$3:$I$241,3,FALSE)</f>
        <v>92.131448999999989</v>
      </c>
      <c r="D12" s="272">
        <f>VLOOKUP(A12,'[1]2013-2019'!$B$3:$I$241,4,FALSE)</f>
        <v>84.007808999999995</v>
      </c>
      <c r="E12" s="272">
        <f>VLOOKUP(A12,'[1]2013-2019'!$B$3:$I$241,5,FALSE)</f>
        <v>96.737098999999986</v>
      </c>
      <c r="F12" s="272">
        <f>VLOOKUP(A12,'[1]2013-2019'!$B$3:$I$241,6,FALSE)</f>
        <v>90.975549000000001</v>
      </c>
      <c r="G12" s="272">
        <f>VLOOKUP(A12,'[1]2013-2019'!$B$3:$I$241,7,FALSE)</f>
        <v>78.98675200000001</v>
      </c>
      <c r="H12" s="272">
        <f>VLOOKUP(A12,'[1]2013-2019'!$B$3:$I$241,8,FALSE)</f>
        <v>67.594958000000005</v>
      </c>
      <c r="I12" s="277">
        <f t="shared" si="0"/>
        <v>-14.42241098861744</v>
      </c>
      <c r="J12" s="264"/>
      <c r="K12" s="271" t="s">
        <v>510</v>
      </c>
      <c r="L12" s="156"/>
    </row>
    <row r="13" spans="1:12" s="270" customFormat="1" ht="19.5" customHeight="1">
      <c r="A13" s="271" t="s">
        <v>626</v>
      </c>
      <c r="B13" s="272">
        <f>VLOOKUP(A13,'[1]2013-2019'!$B$3:$I$241,2,FALSE)</f>
        <v>499.85927299999992</v>
      </c>
      <c r="C13" s="272">
        <f>VLOOKUP(A13,'[1]2013-2019'!$B$3:$I$241,3,FALSE)</f>
        <v>513.33074199999999</v>
      </c>
      <c r="D13" s="272">
        <f>VLOOKUP(A13,'[1]2013-2019'!$B$3:$I$241,4,FALSE)</f>
        <v>616.28834299999994</v>
      </c>
      <c r="E13" s="272">
        <f>VLOOKUP(A13,'[1]2013-2019'!$B$3:$I$241,5,FALSE)</f>
        <v>553.43705399999999</v>
      </c>
      <c r="F13" s="272">
        <f>VLOOKUP(A13,'[1]2013-2019'!$B$3:$I$241,6,FALSE)</f>
        <v>621.47268999999994</v>
      </c>
      <c r="G13" s="272">
        <f>VLOOKUP(A13,'[1]2013-2019'!$B$3:$I$241,7,FALSE)</f>
        <v>982.48539999999991</v>
      </c>
      <c r="H13" s="272">
        <f>VLOOKUP(A13,'[1]2013-2019'!$B$3:$I$241,8,FALSE)</f>
        <v>943.96078899999986</v>
      </c>
      <c r="I13" s="277">
        <f t="shared" si="0"/>
        <v>-3.9211382683142171</v>
      </c>
      <c r="J13" s="264"/>
      <c r="K13" s="301" t="s">
        <v>511</v>
      </c>
      <c r="L13" s="156"/>
    </row>
    <row r="14" spans="1:12" s="270" customFormat="1" ht="19.5" customHeight="1">
      <c r="A14" s="271" t="s">
        <v>480</v>
      </c>
      <c r="B14" s="272">
        <f>VLOOKUP(A14,'[1]2013-2019'!$B$3:$I$241,2,FALSE)</f>
        <v>1409.0427310000005</v>
      </c>
      <c r="C14" s="272">
        <f>VLOOKUP(A14,'[1]2013-2019'!$B$3:$I$241,3,FALSE)</f>
        <v>1611.3458600000001</v>
      </c>
      <c r="D14" s="272">
        <f>VLOOKUP(A14,'[1]2013-2019'!$B$3:$I$241,4,FALSE)</f>
        <v>1258.058673</v>
      </c>
      <c r="E14" s="272">
        <f>VLOOKUP(A14,'[1]2013-2019'!$B$3:$I$241,5,FALSE)</f>
        <v>1315.7391440000004</v>
      </c>
      <c r="F14" s="272">
        <f>VLOOKUP(A14,'[1]2013-2019'!$B$3:$I$241,6,FALSE)</f>
        <v>1337.7995020000001</v>
      </c>
      <c r="G14" s="272">
        <f>VLOOKUP(A14,'[1]2013-2019'!$B$3:$I$241,7,FALSE)</f>
        <v>1438.618152</v>
      </c>
      <c r="H14" s="272">
        <f>VLOOKUP(A14,'[1]2013-2019'!$B$3:$I$241,8,FALSE)</f>
        <v>1578.139146</v>
      </c>
      <c r="I14" s="277">
        <f t="shared" si="0"/>
        <v>9.6982645329502191</v>
      </c>
      <c r="J14" s="264"/>
      <c r="K14" s="271" t="s">
        <v>481</v>
      </c>
      <c r="L14" s="163"/>
    </row>
    <row r="15" spans="1:12" s="270" customFormat="1" ht="19.5" customHeight="1">
      <c r="A15" s="271" t="s">
        <v>486</v>
      </c>
      <c r="B15" s="272">
        <f>VLOOKUP(A15,'[1]2013-2019'!$B$3:$I$241,2,FALSE)</f>
        <v>2810.2893360000007</v>
      </c>
      <c r="C15" s="272">
        <f>VLOOKUP(A15,'[1]2013-2019'!$B$3:$I$241,3,FALSE)</f>
        <v>3063.4441980000001</v>
      </c>
      <c r="D15" s="272">
        <f>VLOOKUP(A15,'[1]2013-2019'!$B$3:$I$241,4,FALSE)</f>
        <v>2806.578685</v>
      </c>
      <c r="E15" s="272">
        <f>VLOOKUP(A15,'[1]2013-2019'!$B$3:$I$241,5,FALSE)</f>
        <v>3054.6044059999995</v>
      </c>
      <c r="F15" s="272">
        <f>VLOOKUP(A15,'[1]2013-2019'!$B$3:$I$241,6,FALSE)</f>
        <v>3504.8495810000004</v>
      </c>
      <c r="G15" s="272">
        <f>VLOOKUP(A15,'[1]2013-2019'!$B$3:$I$241,7,FALSE)</f>
        <v>4022.8781720000002</v>
      </c>
      <c r="H15" s="272">
        <f>VLOOKUP(A15,'[1]2013-2019'!$B$3:$I$241,8,FALSE)</f>
        <v>4464.3507019999997</v>
      </c>
      <c r="I15" s="277">
        <f t="shared" si="0"/>
        <v>10.974046717912866</v>
      </c>
      <c r="J15" s="264"/>
      <c r="K15" s="271" t="s">
        <v>487</v>
      </c>
      <c r="L15" s="163"/>
    </row>
    <row r="16" spans="1:12" s="270" customFormat="1" ht="19.5" customHeight="1">
      <c r="A16" s="271" t="s">
        <v>512</v>
      </c>
      <c r="B16" s="272">
        <f>VLOOKUP(A16,'[1]2013-2019'!$B$3:$I$241,2,FALSE)</f>
        <v>33.012139000000005</v>
      </c>
      <c r="C16" s="272">
        <f>VLOOKUP(A16,'[1]2013-2019'!$B$3:$I$241,3,FALSE)</f>
        <v>36.005095999999995</v>
      </c>
      <c r="D16" s="272">
        <f>VLOOKUP(A16,'[1]2013-2019'!$B$3:$I$241,4,FALSE)</f>
        <v>39.767231000000002</v>
      </c>
      <c r="E16" s="272">
        <f>VLOOKUP(A16,'[1]2013-2019'!$B$3:$I$241,5,FALSE)</f>
        <v>52.808861999999998</v>
      </c>
      <c r="F16" s="272">
        <f>VLOOKUP(A16,'[1]2013-2019'!$B$3:$I$241,6,FALSE)</f>
        <v>61.326338999999997</v>
      </c>
      <c r="G16" s="272">
        <f>VLOOKUP(A16,'[1]2013-2019'!$B$3:$I$241,7,FALSE)</f>
        <v>80.363322000000011</v>
      </c>
      <c r="H16" s="272">
        <f>VLOOKUP(A16,'[1]2013-2019'!$B$3:$I$241,8,FALSE)</f>
        <v>131.55175200000002</v>
      </c>
      <c r="I16" s="277">
        <f t="shared" si="0"/>
        <v>63.696259345774678</v>
      </c>
      <c r="J16" s="264"/>
      <c r="K16" s="271" t="s">
        <v>513</v>
      </c>
      <c r="L16" s="163"/>
    </row>
    <row r="17" spans="1:12" s="270" customFormat="1" ht="19.5" customHeight="1">
      <c r="A17" s="271" t="s">
        <v>514</v>
      </c>
      <c r="B17" s="272">
        <f>VLOOKUP(A17,'[1]2013-2019'!$B$3:$I$241,2,FALSE)</f>
        <v>293.04011200000002</v>
      </c>
      <c r="C17" s="272">
        <f>VLOOKUP(A17,'[1]2013-2019'!$B$3:$I$241,3,FALSE)</f>
        <v>284.65768000000003</v>
      </c>
      <c r="D17" s="272">
        <f>VLOOKUP(A17,'[1]2013-2019'!$B$3:$I$241,4,FALSE)</f>
        <v>250.43750899999998</v>
      </c>
      <c r="E17" s="272">
        <f>VLOOKUP(A17,'[1]2013-2019'!$B$3:$I$241,5,FALSE)</f>
        <v>272.04525900000004</v>
      </c>
      <c r="F17" s="272">
        <f>VLOOKUP(A17,'[1]2013-2019'!$B$3:$I$241,6,FALSE)</f>
        <v>282.16742699999998</v>
      </c>
      <c r="G17" s="272">
        <f>VLOOKUP(A17,'[1]2013-2019'!$B$3:$I$241,7,FALSE)</f>
        <v>313.337648</v>
      </c>
      <c r="H17" s="272">
        <f>VLOOKUP(A17,'[1]2013-2019'!$B$3:$I$241,8,FALSE)</f>
        <v>347.77402800000004</v>
      </c>
      <c r="I17" s="277">
        <f t="shared" si="0"/>
        <v>10.990182705399022</v>
      </c>
      <c r="J17" s="264"/>
      <c r="K17" s="271" t="s">
        <v>515</v>
      </c>
      <c r="L17" s="163"/>
    </row>
    <row r="18" spans="1:12" s="270" customFormat="1" ht="19.5" customHeight="1">
      <c r="A18" s="271" t="s">
        <v>911</v>
      </c>
      <c r="B18" s="272">
        <f>VLOOKUP(A18,'[1]2013-2019'!$B$3:$I$241,2,FALSE)</f>
        <v>15.123304000000003</v>
      </c>
      <c r="C18" s="272">
        <f>VLOOKUP(A18,'[1]2013-2019'!$B$3:$I$241,3,FALSE)</f>
        <v>11.981693999999999</v>
      </c>
      <c r="D18" s="272">
        <f>VLOOKUP(A18,'[1]2013-2019'!$B$3:$I$241,4,FALSE)</f>
        <v>5.3392480000000004</v>
      </c>
      <c r="E18" s="272">
        <f>VLOOKUP(A18,'[1]2013-2019'!$B$3:$I$241,5,FALSE)</f>
        <v>4.5136970000000005</v>
      </c>
      <c r="F18" s="272">
        <f>VLOOKUP(A18,'[1]2013-2019'!$B$3:$I$241,6,FALSE)</f>
        <v>4.0740419999999995</v>
      </c>
      <c r="G18" s="272">
        <f>VLOOKUP(A18,'[1]2013-2019'!$B$3:$I$241,7,FALSE)</f>
        <v>5.0551759999999994</v>
      </c>
      <c r="H18" s="272">
        <f>VLOOKUP(A18,'[1]2013-2019'!$B$3:$I$241,8,FALSE)</f>
        <v>2.185406</v>
      </c>
      <c r="I18" s="277">
        <f t="shared" si="0"/>
        <v>-56.768943356274825</v>
      </c>
      <c r="J18" s="264"/>
      <c r="K18" s="271" t="s">
        <v>516</v>
      </c>
      <c r="L18" s="163"/>
    </row>
    <row r="19" spans="1:12" s="270" customFormat="1" ht="19.5" customHeight="1">
      <c r="A19" s="271" t="s">
        <v>624</v>
      </c>
      <c r="B19" s="272">
        <f>VLOOKUP(A19,'[1]2013-2019'!$B$3:$I$241,2,FALSE)</f>
        <v>302.839899</v>
      </c>
      <c r="C19" s="272">
        <f>VLOOKUP(A19,'[1]2013-2019'!$B$3:$I$241,3,FALSE)</f>
        <v>355.26191300000005</v>
      </c>
      <c r="D19" s="272">
        <f>VLOOKUP(A19,'[1]2013-2019'!$B$3:$I$241,4,FALSE)</f>
        <v>337.69155999999998</v>
      </c>
      <c r="E19" s="272">
        <f>VLOOKUP(A19,'[1]2013-2019'!$B$3:$I$241,5,FALSE)</f>
        <v>395.93885399999999</v>
      </c>
      <c r="F19" s="272">
        <f>VLOOKUP(A19,'[1]2013-2019'!$B$3:$I$241,6,FALSE)</f>
        <v>380.46062499999999</v>
      </c>
      <c r="G19" s="272">
        <f>VLOOKUP(A19,'[1]2013-2019'!$B$3:$I$241,7,FALSE)</f>
        <v>413.18155099999996</v>
      </c>
      <c r="H19" s="272">
        <f>VLOOKUP(A19,'[1]2013-2019'!$B$3:$I$241,8,FALSE)</f>
        <v>408.90821899999992</v>
      </c>
      <c r="I19" s="277">
        <f t="shared" si="0"/>
        <v>-1.034250437769435</v>
      </c>
      <c r="J19" s="264"/>
      <c r="K19" s="271" t="s">
        <v>517</v>
      </c>
      <c r="L19" s="163"/>
    </row>
    <row r="20" spans="1:12" s="270" customFormat="1" ht="19.5" customHeight="1">
      <c r="A20" s="271" t="s">
        <v>518</v>
      </c>
      <c r="B20" s="272">
        <f>VLOOKUP(A20,'[1]2013-2019'!$B$3:$I$241,2,FALSE)</f>
        <v>281.50184400000006</v>
      </c>
      <c r="C20" s="272">
        <f>VLOOKUP(A20,'[1]2013-2019'!$B$3:$I$241,3,FALSE)</f>
        <v>324.46743000000004</v>
      </c>
      <c r="D20" s="272">
        <f>VLOOKUP(A20,'[1]2013-2019'!$B$3:$I$241,4,FALSE)</f>
        <v>364.9221169999999</v>
      </c>
      <c r="E20" s="272">
        <f>VLOOKUP(A20,'[1]2013-2019'!$B$3:$I$241,5,FALSE)</f>
        <v>329.25447399999996</v>
      </c>
      <c r="F20" s="272">
        <f>VLOOKUP(A20,'[1]2013-2019'!$B$3:$I$241,6,FALSE)</f>
        <v>293.31312100000002</v>
      </c>
      <c r="G20" s="272">
        <f>VLOOKUP(A20,'[1]2013-2019'!$B$3:$I$241,7,FALSE)</f>
        <v>375.6832</v>
      </c>
      <c r="H20" s="272">
        <f>VLOOKUP(A20,'[1]2013-2019'!$B$3:$I$241,8,FALSE)</f>
        <v>354.23845900000003</v>
      </c>
      <c r="I20" s="277">
        <f t="shared" si="0"/>
        <v>-5.7081980242927983</v>
      </c>
      <c r="J20" s="264"/>
      <c r="K20" s="271" t="s">
        <v>519</v>
      </c>
      <c r="L20" s="163"/>
    </row>
    <row r="21" spans="1:12" s="273" customFormat="1" ht="19.5" customHeight="1">
      <c r="A21" s="271" t="s">
        <v>460</v>
      </c>
      <c r="B21" s="272">
        <f>VLOOKUP(A21,'[1]2013-2019'!$B$3:$I$241,2,FALSE)</f>
        <v>3336.3923829999999</v>
      </c>
      <c r="C21" s="272">
        <f>VLOOKUP(A21,'[1]2013-2019'!$B$3:$I$241,3,FALSE)</f>
        <v>3442.2866309999995</v>
      </c>
      <c r="D21" s="272">
        <f>VLOOKUP(A21,'[1]2013-2019'!$B$3:$I$241,4,FALSE)</f>
        <v>3249.0972490000008</v>
      </c>
      <c r="E21" s="272">
        <f>VLOOKUP(A21,'[1]2013-2019'!$B$3:$I$241,5,FALSE)</f>
        <v>2832.0734570000004</v>
      </c>
      <c r="F21" s="272">
        <f>VLOOKUP(A21,'[1]2013-2019'!$B$3:$I$241,6,FALSE)</f>
        <v>2547.8093409999997</v>
      </c>
      <c r="G21" s="272">
        <f>VLOOKUP(A21,'[1]2013-2019'!$B$3:$I$241,7,FALSE)</f>
        <v>3214.7502210000002</v>
      </c>
      <c r="H21" s="272">
        <f>VLOOKUP(A21,'[1]2013-2019'!$B$3:$I$241,8,FALSE)</f>
        <v>3510.6288000000004</v>
      </c>
      <c r="I21" s="277">
        <f t="shared" si="0"/>
        <v>9.2037812787819639</v>
      </c>
      <c r="J21" s="264"/>
      <c r="K21" s="271" t="s">
        <v>520</v>
      </c>
    </row>
    <row r="22" spans="1:12" s="261" customFormat="1" ht="19.5" customHeight="1">
      <c r="A22" s="271" t="s">
        <v>521</v>
      </c>
      <c r="B22" s="272">
        <f>VLOOKUP(A22,'[1]2013-2019'!$B$3:$I$241,2,FALSE)</f>
        <v>297.65028699999999</v>
      </c>
      <c r="C22" s="272">
        <f>VLOOKUP(A22,'[1]2013-2019'!$B$3:$I$241,3,FALSE)</f>
        <v>319.91593799999998</v>
      </c>
      <c r="D22" s="272">
        <f>VLOOKUP(A22,'[1]2013-2019'!$B$3:$I$241,4,FALSE)</f>
        <v>223.02678599999999</v>
      </c>
      <c r="E22" s="272">
        <f>VLOOKUP(A22,'[1]2013-2019'!$B$3:$I$241,5,FALSE)</f>
        <v>279.06660800000003</v>
      </c>
      <c r="F22" s="272">
        <f>VLOOKUP(A22,'[1]2013-2019'!$B$3:$I$241,6,FALSE)</f>
        <v>306.14202299999999</v>
      </c>
      <c r="G22" s="272">
        <f>VLOOKUP(A22,'[1]2013-2019'!$B$3:$I$241,7,FALSE)</f>
        <v>290.03213699999998</v>
      </c>
      <c r="H22" s="272">
        <f>VLOOKUP(A22,'[1]2013-2019'!$B$3:$I$241,8,FALSE)</f>
        <v>343.38133799999997</v>
      </c>
      <c r="I22" s="277">
        <f t="shared" si="0"/>
        <v>18.394237808205371</v>
      </c>
      <c r="J22" s="264"/>
      <c r="K22" s="271" t="s">
        <v>521</v>
      </c>
      <c r="L22" s="163"/>
    </row>
    <row r="23" spans="1:12" s="273" customFormat="1" ht="19.5" customHeight="1">
      <c r="A23" s="271" t="s">
        <v>910</v>
      </c>
      <c r="B23" s="272">
        <f>VLOOKUP(A23,'[1]2013-2019'!$B$3:$I$241,2,FALSE)</f>
        <v>41.663336999999999</v>
      </c>
      <c r="C23" s="272">
        <f>VLOOKUP(A23,'[1]2013-2019'!$B$3:$I$241,3,FALSE)</f>
        <v>38.636620999999998</v>
      </c>
      <c r="D23" s="272">
        <f>VLOOKUP(A23,'[1]2013-2019'!$B$3:$I$241,4,FALSE)</f>
        <v>35.142643</v>
      </c>
      <c r="E23" s="272">
        <f>VLOOKUP(A23,'[1]2013-2019'!$B$3:$I$241,5,FALSE)</f>
        <v>36.726559999999999</v>
      </c>
      <c r="F23" s="272">
        <f>VLOOKUP(A23,'[1]2013-2019'!$B$3:$I$241,6,FALSE)</f>
        <v>65.450279000000009</v>
      </c>
      <c r="G23" s="272">
        <f>VLOOKUP(A23,'[1]2013-2019'!$B$3:$I$241,7,FALSE)</f>
        <v>70.626497999999998</v>
      </c>
      <c r="H23" s="272">
        <f>VLOOKUP(A23,'[1]2013-2019'!$B$3:$I$241,8,FALSE)</f>
        <v>75.058687999999989</v>
      </c>
      <c r="I23" s="277">
        <f t="shared" si="0"/>
        <v>6.2755341486703697</v>
      </c>
      <c r="J23" s="264"/>
      <c r="K23" s="301" t="s">
        <v>522</v>
      </c>
      <c r="L23" s="163"/>
    </row>
    <row r="24" spans="1:12" s="255" customFormat="1" ht="19.5" customHeight="1">
      <c r="A24" s="271" t="s">
        <v>523</v>
      </c>
      <c r="B24" s="272">
        <f>VLOOKUP(A24,'[1]2013-2019'!$B$3:$I$241,2,FALSE)</f>
        <v>451.76534599999997</v>
      </c>
      <c r="C24" s="272">
        <f>VLOOKUP(A24,'[1]2013-2019'!$B$3:$I$241,3,FALSE)</f>
        <v>515.45029</v>
      </c>
      <c r="D24" s="272">
        <f>VLOOKUP(A24,'[1]2013-2019'!$B$3:$I$241,4,FALSE)</f>
        <v>517.27180199999998</v>
      </c>
      <c r="E24" s="272">
        <f>VLOOKUP(A24,'[1]2013-2019'!$B$3:$I$241,5,FALSE)</f>
        <v>619.23690599999998</v>
      </c>
      <c r="F24" s="272">
        <f>VLOOKUP(A24,'[1]2013-2019'!$B$3:$I$241,6,FALSE)</f>
        <v>760.885942</v>
      </c>
      <c r="G24" s="272">
        <f>VLOOKUP(A24,'[1]2013-2019'!$B$3:$I$241,7,FALSE)</f>
        <v>915.6014110000001</v>
      </c>
      <c r="H24" s="272">
        <f>VLOOKUP(A24,'[1]2013-2019'!$B$3:$I$241,8,FALSE)</f>
        <v>954.60843899999998</v>
      </c>
      <c r="I24" s="277">
        <f t="shared" si="0"/>
        <v>4.2602629846755224</v>
      </c>
      <c r="J24" s="264"/>
      <c r="K24" s="271" t="s">
        <v>524</v>
      </c>
      <c r="L24" s="156"/>
    </row>
    <row r="25" spans="1:12" s="255" customFormat="1" ht="19.5" customHeight="1">
      <c r="A25" s="271" t="s">
        <v>525</v>
      </c>
      <c r="B25" s="272">
        <f>VLOOKUP(A25,'[1]2013-2019'!$B$3:$I$241,2,FALSE)</f>
        <v>225.94300100000001</v>
      </c>
      <c r="C25" s="272">
        <f>VLOOKUP(A25,'[1]2013-2019'!$B$3:$I$241,3,FALSE)</f>
        <v>203.33354900000003</v>
      </c>
      <c r="D25" s="272">
        <f>VLOOKUP(A25,'[1]2013-2019'!$B$3:$I$241,4,FALSE)</f>
        <v>191.87667100000002</v>
      </c>
      <c r="E25" s="272">
        <f>VLOOKUP(A25,'[1]2013-2019'!$B$3:$I$241,5,FALSE)</f>
        <v>222.45035300000001</v>
      </c>
      <c r="F25" s="272">
        <f>VLOOKUP(A25,'[1]2013-2019'!$B$3:$I$241,6,FALSE)</f>
        <v>264.05173600000001</v>
      </c>
      <c r="G25" s="272">
        <f>VLOOKUP(A25,'[1]2013-2019'!$B$3:$I$241,7,FALSE)</f>
        <v>398.62577099999993</v>
      </c>
      <c r="H25" s="272">
        <f>VLOOKUP(A25,'[1]2013-2019'!$B$3:$I$241,8,FALSE)</f>
        <v>356.98217200000011</v>
      </c>
      <c r="I25" s="277">
        <f t="shared" si="0"/>
        <v>-10.446790456003862</v>
      </c>
      <c r="J25" s="264"/>
      <c r="K25" s="271" t="s">
        <v>526</v>
      </c>
      <c r="L25" s="156"/>
    </row>
    <row r="26" spans="1:12" s="270" customFormat="1" ht="19.5" customHeight="1">
      <c r="A26" s="271" t="s">
        <v>462</v>
      </c>
      <c r="B26" s="272">
        <f>VLOOKUP(A26,'[1]2013-2019'!$B$3:$I$241,2,FALSE)</f>
        <v>1029.1595510000002</v>
      </c>
      <c r="C26" s="272">
        <f>VLOOKUP(A26,'[1]2013-2019'!$B$3:$I$241,3,FALSE)</f>
        <v>953.2287859999999</v>
      </c>
      <c r="D26" s="272">
        <f>VLOOKUP(A26,'[1]2013-2019'!$B$3:$I$241,4,FALSE)</f>
        <v>848.85445199999981</v>
      </c>
      <c r="E26" s="272">
        <f>VLOOKUP(A26,'[1]2013-2019'!$B$3:$I$241,5,FALSE)</f>
        <v>937.80757499999993</v>
      </c>
      <c r="F26" s="272">
        <f>VLOOKUP(A26,'[1]2013-2019'!$B$3:$I$241,6,FALSE)</f>
        <v>940.06063899999992</v>
      </c>
      <c r="G26" s="272">
        <f>VLOOKUP(A26,'[1]2013-2019'!$B$3:$I$241,7,FALSE)</f>
        <v>959.53732700000012</v>
      </c>
      <c r="H26" s="272">
        <f>VLOOKUP(A26,'[1]2013-2019'!$B$3:$I$241,8,FALSE)</f>
        <v>886.7791739999999</v>
      </c>
      <c r="I26" s="277">
        <f t="shared" si="0"/>
        <v>-7.5826287266467336</v>
      </c>
      <c r="J26" s="264"/>
      <c r="K26" s="271" t="s">
        <v>527</v>
      </c>
      <c r="L26" s="163"/>
    </row>
    <row r="27" spans="1:12" s="270" customFormat="1" ht="19.5" customHeight="1">
      <c r="A27" s="271" t="s">
        <v>494</v>
      </c>
      <c r="B27" s="272">
        <f>VLOOKUP(A27,'[1]2013-2019'!$B$3:$I$241,2,FALSE)</f>
        <v>770.72962099999995</v>
      </c>
      <c r="C27" s="272">
        <f>VLOOKUP(A27,'[1]2013-2019'!$B$3:$I$241,3,FALSE)</f>
        <v>947.5250739999999</v>
      </c>
      <c r="D27" s="272">
        <f>VLOOKUP(A27,'[1]2013-2019'!$B$3:$I$241,4,FALSE)</f>
        <v>868.63944199999992</v>
      </c>
      <c r="E27" s="272">
        <f>VLOOKUP(A27,'[1]2013-2019'!$B$3:$I$241,5,FALSE)</f>
        <v>747.704747</v>
      </c>
      <c r="F27" s="272">
        <f>VLOOKUP(A27,'[1]2013-2019'!$B$3:$I$241,6,FALSE)</f>
        <v>706.59947599999987</v>
      </c>
      <c r="G27" s="272">
        <f>VLOOKUP(A27,'[1]2013-2019'!$B$3:$I$241,7,FALSE)</f>
        <v>889.66903999999988</v>
      </c>
      <c r="H27" s="272">
        <f>VLOOKUP(A27,'[1]2013-2019'!$B$3:$I$241,8,FALSE)</f>
        <v>667.33380100000011</v>
      </c>
      <c r="I27" s="277">
        <f t="shared" si="0"/>
        <v>-24.99078072897758</v>
      </c>
      <c r="J27" s="264"/>
      <c r="K27" s="271" t="s">
        <v>495</v>
      </c>
      <c r="L27" s="163"/>
    </row>
    <row r="28" spans="1:12" s="261" customFormat="1" ht="19.5" customHeight="1">
      <c r="A28" s="256" t="s">
        <v>528</v>
      </c>
      <c r="B28" s="257">
        <f t="shared" ref="B28:H28" si="2">SUM(B11:B27)+B7+B6+B5</f>
        <v>15537.453496000002</v>
      </c>
      <c r="C28" s="257">
        <f t="shared" si="2"/>
        <v>18633.440089999996</v>
      </c>
      <c r="D28" s="257">
        <f t="shared" si="2"/>
        <v>19889.336524999999</v>
      </c>
      <c r="E28" s="257">
        <f t="shared" si="2"/>
        <v>17202.283320000002</v>
      </c>
      <c r="F28" s="257">
        <f t="shared" si="2"/>
        <v>16299.409119</v>
      </c>
      <c r="G28" s="257">
        <f t="shared" si="2"/>
        <v>19673.706774999999</v>
      </c>
      <c r="H28" s="257">
        <f t="shared" si="2"/>
        <v>20173.962189999998</v>
      </c>
      <c r="I28" s="251">
        <f t="shared" si="0"/>
        <v>2.5427613653147052</v>
      </c>
      <c r="J28" s="295"/>
      <c r="K28" s="256" t="s">
        <v>529</v>
      </c>
      <c r="L28" s="160"/>
    </row>
    <row r="29" spans="1:12" s="273" customFormat="1" ht="19.5" customHeight="1">
      <c r="A29" s="302" t="s">
        <v>217</v>
      </c>
      <c r="B29" s="1096">
        <v>161480.91470200001</v>
      </c>
      <c r="C29" s="1096">
        <v>166504.861795</v>
      </c>
      <c r="D29" s="1096">
        <v>150982.11376599999</v>
      </c>
      <c r="E29" s="1096">
        <v>149246.99926300001</v>
      </c>
      <c r="F29" s="1096">
        <v>164494.619316</v>
      </c>
      <c r="G29" s="1096">
        <v>177168.756288</v>
      </c>
      <c r="H29" s="1096">
        <v>180832.72200000001</v>
      </c>
      <c r="I29" s="253">
        <f>(H29/G29-1)*100</f>
        <v>2.0680653794532322</v>
      </c>
      <c r="J29" s="232"/>
      <c r="K29" s="302" t="s">
        <v>344</v>
      </c>
      <c r="L29" s="300"/>
    </row>
    <row r="30" spans="1:12" s="273" customFormat="1" ht="20.25" customHeight="1">
      <c r="A30" s="276" t="s">
        <v>530</v>
      </c>
      <c r="B30" s="163"/>
      <c r="C30" s="163"/>
      <c r="D30" s="163"/>
      <c r="E30" s="163"/>
      <c r="F30" s="163"/>
      <c r="G30" s="163"/>
      <c r="H30" s="163"/>
      <c r="I30" s="163"/>
      <c r="J30" s="239"/>
      <c r="K30" s="304" t="s">
        <v>531</v>
      </c>
      <c r="L30" s="300"/>
    </row>
    <row r="31" spans="1:12" s="273" customFormat="1" ht="15.6">
      <c r="A31" s="156" t="s">
        <v>903</v>
      </c>
      <c r="B31" s="716"/>
      <c r="C31" s="717"/>
      <c r="D31" s="717"/>
      <c r="E31" s="717"/>
      <c r="F31" s="717"/>
      <c r="G31" s="717"/>
      <c r="H31" s="717"/>
      <c r="I31" s="270"/>
      <c r="J31" s="239"/>
      <c r="K31" s="156" t="s">
        <v>189</v>
      </c>
      <c r="L31" s="300"/>
    </row>
    <row r="32" spans="1:12" s="261" customFormat="1" ht="27" customHeight="1">
      <c r="A32" s="305"/>
      <c r="B32" s="257"/>
      <c r="C32" s="257"/>
      <c r="D32" s="273"/>
      <c r="E32" s="257"/>
      <c r="F32" s="257"/>
      <c r="G32" s="257"/>
      <c r="H32" s="257"/>
      <c r="J32" s="295"/>
      <c r="K32" s="256"/>
      <c r="L32" s="160"/>
    </row>
    <row r="33" spans="1:12" s="235" customFormat="1" ht="25.95" customHeight="1">
      <c r="A33" s="306"/>
      <c r="B33" s="257"/>
      <c r="C33" s="257"/>
      <c r="D33" s="273"/>
      <c r="E33" s="257"/>
      <c r="F33" s="257"/>
      <c r="G33" s="257"/>
      <c r="H33" s="257"/>
      <c r="I33" s="307"/>
      <c r="J33" s="242"/>
      <c r="K33" s="308"/>
      <c r="L33" s="160"/>
    </row>
    <row r="34" spans="1:12" s="235" customFormat="1" ht="25.95" customHeight="1">
      <c r="A34" s="308"/>
      <c r="B34" s="257"/>
      <c r="C34" s="257"/>
      <c r="D34" s="257"/>
      <c r="E34" s="257"/>
      <c r="F34" s="257"/>
      <c r="G34" s="257"/>
      <c r="H34" s="257"/>
      <c r="I34" s="307"/>
      <c r="J34" s="242"/>
      <c r="K34" s="308"/>
      <c r="L34" s="160"/>
    </row>
    <row r="35" spans="1:12" s="235" customFormat="1" ht="25.95" customHeight="1">
      <c r="A35" s="308"/>
      <c r="B35" s="257"/>
      <c r="C35" s="257"/>
      <c r="D35" s="257"/>
      <c r="E35" s="257"/>
      <c r="F35" s="257"/>
      <c r="G35" s="257"/>
      <c r="H35" s="257"/>
      <c r="I35" s="307"/>
      <c r="J35" s="242"/>
      <c r="K35" s="308"/>
      <c r="L35" s="160"/>
    </row>
    <row r="36" spans="1:12" s="235" customFormat="1" ht="12.9" customHeight="1">
      <c r="A36" s="172"/>
      <c r="B36" s="257"/>
      <c r="C36" s="257"/>
      <c r="D36" s="257"/>
      <c r="E36" s="257"/>
      <c r="F36" s="257"/>
      <c r="G36" s="257"/>
      <c r="H36" s="257"/>
      <c r="I36" s="307"/>
      <c r="J36" s="172"/>
      <c r="K36" s="308"/>
      <c r="L36" s="160"/>
    </row>
    <row r="37" spans="1:12" s="235" customFormat="1" ht="12.9" customHeight="1">
      <c r="A37" s="172"/>
      <c r="B37" s="257"/>
      <c r="C37" s="257"/>
      <c r="D37" s="257"/>
      <c r="E37" s="257"/>
      <c r="F37" s="257"/>
      <c r="G37" s="257"/>
      <c r="H37" s="257"/>
      <c r="I37" s="307"/>
      <c r="J37" s="172"/>
      <c r="K37" s="172"/>
      <c r="L37" s="160"/>
    </row>
    <row r="38" spans="1:12" s="235" customFormat="1" ht="12.9" customHeight="1">
      <c r="A38" s="172"/>
      <c r="B38" s="257"/>
      <c r="C38" s="257"/>
      <c r="D38" s="257"/>
      <c r="E38" s="257"/>
      <c r="F38" s="257"/>
      <c r="G38" s="257"/>
      <c r="H38" s="257"/>
      <c r="I38" s="307"/>
      <c r="J38" s="172"/>
      <c r="K38" s="172"/>
      <c r="L38" s="160"/>
    </row>
    <row r="39" spans="1:12" s="235" customFormat="1" ht="12.9" customHeight="1">
      <c r="A39" s="172"/>
      <c r="B39" s="257"/>
      <c r="C39" s="257"/>
      <c r="D39" s="257"/>
      <c r="E39" s="257"/>
      <c r="F39" s="257"/>
      <c r="G39" s="257"/>
      <c r="H39" s="257"/>
      <c r="I39" s="172"/>
      <c r="J39" s="172"/>
      <c r="K39" s="172"/>
      <c r="L39" s="160"/>
    </row>
    <row r="40" spans="1:12" s="235" customFormat="1" ht="12.9" customHeight="1">
      <c r="B40" s="257"/>
      <c r="C40" s="257"/>
      <c r="D40" s="257"/>
      <c r="E40" s="257"/>
      <c r="F40" s="257"/>
      <c r="G40" s="257"/>
      <c r="H40" s="257"/>
      <c r="I40" s="172"/>
      <c r="J40" s="245"/>
      <c r="L40" s="160"/>
    </row>
    <row r="41" spans="1:12" ht="12.9" customHeight="1">
      <c r="A41" s="235"/>
      <c r="B41" s="257"/>
      <c r="C41" s="257"/>
      <c r="D41" s="257"/>
      <c r="E41" s="257"/>
      <c r="F41" s="257"/>
      <c r="G41" s="257"/>
      <c r="H41" s="257"/>
      <c r="I41" s="172"/>
      <c r="J41" s="245"/>
      <c r="K41" s="235"/>
      <c r="L41" s="156"/>
    </row>
    <row r="42" spans="1:12" ht="12.9" customHeight="1">
      <c r="A42" s="235"/>
      <c r="B42" s="257"/>
      <c r="C42" s="257"/>
      <c r="D42" s="257"/>
      <c r="E42" s="257"/>
      <c r="F42" s="257"/>
      <c r="G42" s="257"/>
      <c r="H42" s="257"/>
      <c r="I42" s="172"/>
      <c r="J42" s="245"/>
      <c r="K42" s="235"/>
      <c r="L42" s="156"/>
    </row>
    <row r="43" spans="1:12" ht="12.9" customHeight="1">
      <c r="A43" s="235"/>
      <c r="B43" s="257"/>
      <c r="C43" s="257"/>
      <c r="D43" s="257"/>
      <c r="E43" s="257"/>
      <c r="F43" s="257"/>
      <c r="G43" s="257"/>
      <c r="H43" s="257"/>
      <c r="I43" s="172"/>
      <c r="J43" s="245"/>
      <c r="K43" s="235"/>
      <c r="L43" s="156"/>
    </row>
    <row r="44" spans="1:12" ht="12.9" customHeight="1">
      <c r="A44" s="235"/>
      <c r="B44" s="257"/>
      <c r="C44" s="257"/>
      <c r="D44" s="257"/>
      <c r="E44" s="257"/>
      <c r="F44" s="257"/>
      <c r="G44" s="257"/>
      <c r="H44" s="257"/>
      <c r="I44" s="172"/>
      <c r="J44" s="245"/>
      <c r="K44" s="235"/>
      <c r="L44" s="156"/>
    </row>
    <row r="45" spans="1:12" ht="12.9" customHeight="1">
      <c r="B45" s="257"/>
      <c r="C45" s="257"/>
      <c r="D45" s="257"/>
      <c r="E45" s="257"/>
      <c r="F45" s="257"/>
      <c r="G45" s="257"/>
      <c r="H45" s="257"/>
      <c r="I45" s="172"/>
      <c r="L45" s="156"/>
    </row>
    <row r="46" spans="1:12" ht="12.9" customHeight="1">
      <c r="B46" s="257"/>
      <c r="C46" s="257"/>
      <c r="D46" s="257"/>
      <c r="E46" s="257"/>
      <c r="F46" s="257"/>
      <c r="G46" s="257"/>
      <c r="H46" s="257"/>
      <c r="I46" s="172"/>
    </row>
    <row r="47" spans="1:12" ht="12.9" customHeight="1">
      <c r="B47" s="257"/>
      <c r="C47" s="257"/>
      <c r="D47" s="257"/>
      <c r="E47" s="257"/>
      <c r="F47" s="257"/>
      <c r="G47" s="257"/>
      <c r="H47" s="257"/>
      <c r="I47" s="172"/>
    </row>
    <row r="48" spans="1:12" ht="12.9" customHeight="1">
      <c r="B48" s="172"/>
      <c r="C48" s="172"/>
      <c r="D48" s="172"/>
      <c r="E48" s="172"/>
      <c r="F48" s="172"/>
      <c r="G48" s="172"/>
      <c r="H48" s="172"/>
      <c r="I48" s="172"/>
    </row>
    <row r="49" spans="2:9" ht="12.9" customHeight="1">
      <c r="B49" s="172"/>
      <c r="C49" s="172"/>
      <c r="D49" s="172"/>
      <c r="E49" s="172"/>
      <c r="F49" s="172"/>
      <c r="G49" s="172"/>
      <c r="H49" s="172"/>
      <c r="I49" s="172"/>
    </row>
    <row r="50" spans="2:9" ht="12.9" customHeight="1">
      <c r="B50" s="172"/>
      <c r="C50" s="172"/>
      <c r="D50" s="172"/>
      <c r="E50" s="172"/>
      <c r="F50" s="172"/>
      <c r="G50" s="172"/>
      <c r="H50" s="172"/>
      <c r="I50" s="172"/>
    </row>
    <row r="51" spans="2:9" ht="12.9" customHeight="1">
      <c r="B51" s="170"/>
      <c r="C51" s="170"/>
      <c r="D51" s="170"/>
      <c r="E51" s="170"/>
      <c r="F51" s="170"/>
      <c r="G51" s="170"/>
      <c r="H51" s="170"/>
      <c r="I51" s="234"/>
    </row>
    <row r="52" spans="2:9" ht="12.9" customHeight="1">
      <c r="B52" s="170"/>
      <c r="C52" s="170"/>
      <c r="D52" s="170"/>
      <c r="E52" s="170"/>
      <c r="F52" s="170"/>
      <c r="G52" s="170"/>
      <c r="H52" s="170"/>
      <c r="I52" s="234"/>
    </row>
    <row r="53" spans="2:9" ht="12.9" customHeight="1">
      <c r="B53" s="170"/>
      <c r="C53" s="170"/>
      <c r="D53" s="170"/>
      <c r="E53" s="170"/>
      <c r="F53" s="170"/>
      <c r="G53" s="170"/>
      <c r="H53" s="170"/>
      <c r="I53" s="234"/>
    </row>
    <row r="54" spans="2:9" ht="12.9" customHeight="1">
      <c r="B54" s="170"/>
      <c r="C54" s="170"/>
      <c r="D54" s="170"/>
      <c r="E54" s="170"/>
      <c r="F54" s="170"/>
      <c r="G54" s="170"/>
      <c r="H54" s="170"/>
      <c r="I54" s="234"/>
    </row>
    <row r="55" spans="2:9" ht="12.9" customHeight="1">
      <c r="B55" s="170"/>
      <c r="C55" s="170"/>
      <c r="D55" s="170"/>
      <c r="E55" s="170"/>
      <c r="F55" s="170"/>
      <c r="G55" s="170"/>
      <c r="H55" s="170"/>
      <c r="I55" s="234"/>
    </row>
  </sheetData>
  <mergeCells count="1">
    <mergeCell ref="A3:A4"/>
  </mergeCells>
  <hyperlinks>
    <hyperlink ref="I1" location="'TABLOİÇİNDE-1'!A46" display="İÇİNDEKİLER / INDEX"/>
  </hyperlinks>
  <printOptions horizontalCentered="1" verticalCentered="1"/>
  <pageMargins left="0" right="0.39370078740157483" top="0.78740157480314965" bottom="0.78740157480314965" header="0.78740157480314965" footer="0.78740157480314965"/>
  <pageSetup paperSize="9" scale="78" orientation="landscape" horizontalDpi="300" verticalDpi="300" r:id="rId1"/>
  <headerFooter alignWithMargins="0">
    <oddFooter xml:space="preserve">&amp;C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topLeftCell="A4" zoomScale="80" zoomScaleNormal="80" workbookViewId="0"/>
  </sheetViews>
  <sheetFormatPr defaultColWidth="10.6640625" defaultRowHeight="12" customHeight="1"/>
  <cols>
    <col min="1" max="1" width="10.6640625" style="350"/>
    <col min="2" max="2" width="22" style="350" bestFit="1" customWidth="1"/>
    <col min="3" max="3" width="14.6640625" style="359" customWidth="1"/>
    <col min="4" max="4" width="14.6640625" style="360" customWidth="1"/>
    <col min="5" max="5" width="9.33203125" style="359" bestFit="1" customWidth="1"/>
    <col min="6" max="6" width="14.6640625" style="360" customWidth="1"/>
    <col min="7" max="7" width="11.44140625" style="359" bestFit="1" customWidth="1"/>
    <col min="8" max="8" width="14.6640625" style="360" customWidth="1"/>
    <col min="9" max="9" width="1.44140625" style="350" customWidth="1"/>
    <col min="10" max="10" width="28.5546875" style="350" customWidth="1"/>
    <col min="11" max="11" width="8.6640625" style="350" customWidth="1"/>
    <col min="12" max="12" width="14.109375" style="350" bestFit="1" customWidth="1"/>
    <col min="13" max="216" width="8.6640625" style="350" customWidth="1"/>
    <col min="217" max="257" width="10.6640625" style="350"/>
    <col min="258" max="258" width="28.44140625" style="350" customWidth="1"/>
    <col min="259" max="264" width="14.6640625" style="350" customWidth="1"/>
    <col min="265" max="265" width="4.6640625" style="350" customWidth="1"/>
    <col min="266" max="266" width="41.33203125" style="350" customWidth="1"/>
    <col min="267" max="267" width="8.6640625" style="350" customWidth="1"/>
    <col min="268" max="268" width="14.109375" style="350" bestFit="1" customWidth="1"/>
    <col min="269" max="472" width="8.6640625" style="350" customWidth="1"/>
    <col min="473" max="513" width="10.6640625" style="350"/>
    <col min="514" max="514" width="28.44140625" style="350" customWidth="1"/>
    <col min="515" max="520" width="14.6640625" style="350" customWidth="1"/>
    <col min="521" max="521" width="4.6640625" style="350" customWidth="1"/>
    <col min="522" max="522" width="41.33203125" style="350" customWidth="1"/>
    <col min="523" max="523" width="8.6640625" style="350" customWidth="1"/>
    <col min="524" max="524" width="14.109375" style="350" bestFit="1" customWidth="1"/>
    <col min="525" max="728" width="8.6640625" style="350" customWidth="1"/>
    <col min="729" max="769" width="10.6640625" style="350"/>
    <col min="770" max="770" width="28.44140625" style="350" customWidth="1"/>
    <col min="771" max="776" width="14.6640625" style="350" customWidth="1"/>
    <col min="777" max="777" width="4.6640625" style="350" customWidth="1"/>
    <col min="778" max="778" width="41.33203125" style="350" customWidth="1"/>
    <col min="779" max="779" width="8.6640625" style="350" customWidth="1"/>
    <col min="780" max="780" width="14.109375" style="350" bestFit="1" customWidth="1"/>
    <col min="781" max="984" width="8.6640625" style="350" customWidth="1"/>
    <col min="985" max="1025" width="10.6640625" style="350"/>
    <col min="1026" max="1026" width="28.44140625" style="350" customWidth="1"/>
    <col min="1027" max="1032" width="14.6640625" style="350" customWidth="1"/>
    <col min="1033" max="1033" width="4.6640625" style="350" customWidth="1"/>
    <col min="1034" max="1034" width="41.33203125" style="350" customWidth="1"/>
    <col min="1035" max="1035" width="8.6640625" style="350" customWidth="1"/>
    <col min="1036" max="1036" width="14.109375" style="350" bestFit="1" customWidth="1"/>
    <col min="1037" max="1240" width="8.6640625" style="350" customWidth="1"/>
    <col min="1241" max="1281" width="10.6640625" style="350"/>
    <col min="1282" max="1282" width="28.44140625" style="350" customWidth="1"/>
    <col min="1283" max="1288" width="14.6640625" style="350" customWidth="1"/>
    <col min="1289" max="1289" width="4.6640625" style="350" customWidth="1"/>
    <col min="1290" max="1290" width="41.33203125" style="350" customWidth="1"/>
    <col min="1291" max="1291" width="8.6640625" style="350" customWidth="1"/>
    <col min="1292" max="1292" width="14.109375" style="350" bestFit="1" customWidth="1"/>
    <col min="1293" max="1496" width="8.6640625" style="350" customWidth="1"/>
    <col min="1497" max="1537" width="10.6640625" style="350"/>
    <col min="1538" max="1538" width="28.44140625" style="350" customWidth="1"/>
    <col min="1539" max="1544" width="14.6640625" style="350" customWidth="1"/>
    <col min="1545" max="1545" width="4.6640625" style="350" customWidth="1"/>
    <col min="1546" max="1546" width="41.33203125" style="350" customWidth="1"/>
    <col min="1547" max="1547" width="8.6640625" style="350" customWidth="1"/>
    <col min="1548" max="1548" width="14.109375" style="350" bestFit="1" customWidth="1"/>
    <col min="1549" max="1752" width="8.6640625" style="350" customWidth="1"/>
    <col min="1753" max="1793" width="10.6640625" style="350"/>
    <col min="1794" max="1794" width="28.44140625" style="350" customWidth="1"/>
    <col min="1795" max="1800" width="14.6640625" style="350" customWidth="1"/>
    <col min="1801" max="1801" width="4.6640625" style="350" customWidth="1"/>
    <col min="1802" max="1802" width="41.33203125" style="350" customWidth="1"/>
    <col min="1803" max="1803" width="8.6640625" style="350" customWidth="1"/>
    <col min="1804" max="1804" width="14.109375" style="350" bestFit="1" customWidth="1"/>
    <col min="1805" max="2008" width="8.6640625" style="350" customWidth="1"/>
    <col min="2009" max="2049" width="10.6640625" style="350"/>
    <col min="2050" max="2050" width="28.44140625" style="350" customWidth="1"/>
    <col min="2051" max="2056" width="14.6640625" style="350" customWidth="1"/>
    <col min="2057" max="2057" width="4.6640625" style="350" customWidth="1"/>
    <col min="2058" max="2058" width="41.33203125" style="350" customWidth="1"/>
    <col min="2059" max="2059" width="8.6640625" style="350" customWidth="1"/>
    <col min="2060" max="2060" width="14.109375" style="350" bestFit="1" customWidth="1"/>
    <col min="2061" max="2264" width="8.6640625" style="350" customWidth="1"/>
    <col min="2265" max="2305" width="10.6640625" style="350"/>
    <col min="2306" max="2306" width="28.44140625" style="350" customWidth="1"/>
    <col min="2307" max="2312" width="14.6640625" style="350" customWidth="1"/>
    <col min="2313" max="2313" width="4.6640625" style="350" customWidth="1"/>
    <col min="2314" max="2314" width="41.33203125" style="350" customWidth="1"/>
    <col min="2315" max="2315" width="8.6640625" style="350" customWidth="1"/>
    <col min="2316" max="2316" width="14.109375" style="350" bestFit="1" customWidth="1"/>
    <col min="2317" max="2520" width="8.6640625" style="350" customWidth="1"/>
    <col min="2521" max="2561" width="10.6640625" style="350"/>
    <col min="2562" max="2562" width="28.44140625" style="350" customWidth="1"/>
    <col min="2563" max="2568" width="14.6640625" style="350" customWidth="1"/>
    <col min="2569" max="2569" width="4.6640625" style="350" customWidth="1"/>
    <col min="2570" max="2570" width="41.33203125" style="350" customWidth="1"/>
    <col min="2571" max="2571" width="8.6640625" style="350" customWidth="1"/>
    <col min="2572" max="2572" width="14.109375" style="350" bestFit="1" customWidth="1"/>
    <col min="2573" max="2776" width="8.6640625" style="350" customWidth="1"/>
    <col min="2777" max="2817" width="10.6640625" style="350"/>
    <col min="2818" max="2818" width="28.44140625" style="350" customWidth="1"/>
    <col min="2819" max="2824" width="14.6640625" style="350" customWidth="1"/>
    <col min="2825" max="2825" width="4.6640625" style="350" customWidth="1"/>
    <col min="2826" max="2826" width="41.33203125" style="350" customWidth="1"/>
    <col min="2827" max="2827" width="8.6640625" style="350" customWidth="1"/>
    <col min="2828" max="2828" width="14.109375" style="350" bestFit="1" customWidth="1"/>
    <col min="2829" max="3032" width="8.6640625" style="350" customWidth="1"/>
    <col min="3033" max="3073" width="10.6640625" style="350"/>
    <col min="3074" max="3074" width="28.44140625" style="350" customWidth="1"/>
    <col min="3075" max="3080" width="14.6640625" style="350" customWidth="1"/>
    <col min="3081" max="3081" width="4.6640625" style="350" customWidth="1"/>
    <col min="3082" max="3082" width="41.33203125" style="350" customWidth="1"/>
    <col min="3083" max="3083" width="8.6640625" style="350" customWidth="1"/>
    <col min="3084" max="3084" width="14.109375" style="350" bestFit="1" customWidth="1"/>
    <col min="3085" max="3288" width="8.6640625" style="350" customWidth="1"/>
    <col min="3289" max="3329" width="10.6640625" style="350"/>
    <col min="3330" max="3330" width="28.44140625" style="350" customWidth="1"/>
    <col min="3331" max="3336" width="14.6640625" style="350" customWidth="1"/>
    <col min="3337" max="3337" width="4.6640625" style="350" customWidth="1"/>
    <col min="3338" max="3338" width="41.33203125" style="350" customWidth="1"/>
    <col min="3339" max="3339" width="8.6640625" style="350" customWidth="1"/>
    <col min="3340" max="3340" width="14.109375" style="350" bestFit="1" customWidth="1"/>
    <col min="3341" max="3544" width="8.6640625" style="350" customWidth="1"/>
    <col min="3545" max="3585" width="10.6640625" style="350"/>
    <col min="3586" max="3586" width="28.44140625" style="350" customWidth="1"/>
    <col min="3587" max="3592" width="14.6640625" style="350" customWidth="1"/>
    <col min="3593" max="3593" width="4.6640625" style="350" customWidth="1"/>
    <col min="3594" max="3594" width="41.33203125" style="350" customWidth="1"/>
    <col min="3595" max="3595" width="8.6640625" style="350" customWidth="1"/>
    <col min="3596" max="3596" width="14.109375" style="350" bestFit="1" customWidth="1"/>
    <col min="3597" max="3800" width="8.6640625" style="350" customWidth="1"/>
    <col min="3801" max="3841" width="10.6640625" style="350"/>
    <col min="3842" max="3842" width="28.44140625" style="350" customWidth="1"/>
    <col min="3843" max="3848" width="14.6640625" style="350" customWidth="1"/>
    <col min="3849" max="3849" width="4.6640625" style="350" customWidth="1"/>
    <col min="3850" max="3850" width="41.33203125" style="350" customWidth="1"/>
    <col min="3851" max="3851" width="8.6640625" style="350" customWidth="1"/>
    <col min="3852" max="3852" width="14.109375" style="350" bestFit="1" customWidth="1"/>
    <col min="3853" max="4056" width="8.6640625" style="350" customWidth="1"/>
    <col min="4057" max="4097" width="10.6640625" style="350"/>
    <col min="4098" max="4098" width="28.44140625" style="350" customWidth="1"/>
    <col min="4099" max="4104" width="14.6640625" style="350" customWidth="1"/>
    <col min="4105" max="4105" width="4.6640625" style="350" customWidth="1"/>
    <col min="4106" max="4106" width="41.33203125" style="350" customWidth="1"/>
    <col min="4107" max="4107" width="8.6640625" style="350" customWidth="1"/>
    <col min="4108" max="4108" width="14.109375" style="350" bestFit="1" customWidth="1"/>
    <col min="4109" max="4312" width="8.6640625" style="350" customWidth="1"/>
    <col min="4313" max="4353" width="10.6640625" style="350"/>
    <col min="4354" max="4354" width="28.44140625" style="350" customWidth="1"/>
    <col min="4355" max="4360" width="14.6640625" style="350" customWidth="1"/>
    <col min="4361" max="4361" width="4.6640625" style="350" customWidth="1"/>
    <col min="4362" max="4362" width="41.33203125" style="350" customWidth="1"/>
    <col min="4363" max="4363" width="8.6640625" style="350" customWidth="1"/>
    <col min="4364" max="4364" width="14.109375" style="350" bestFit="1" customWidth="1"/>
    <col min="4365" max="4568" width="8.6640625" style="350" customWidth="1"/>
    <col min="4569" max="4609" width="10.6640625" style="350"/>
    <col min="4610" max="4610" width="28.44140625" style="350" customWidth="1"/>
    <col min="4611" max="4616" width="14.6640625" style="350" customWidth="1"/>
    <col min="4617" max="4617" width="4.6640625" style="350" customWidth="1"/>
    <col min="4618" max="4618" width="41.33203125" style="350" customWidth="1"/>
    <col min="4619" max="4619" width="8.6640625" style="350" customWidth="1"/>
    <col min="4620" max="4620" width="14.109375" style="350" bestFit="1" customWidth="1"/>
    <col min="4621" max="4824" width="8.6640625" style="350" customWidth="1"/>
    <col min="4825" max="4865" width="10.6640625" style="350"/>
    <col min="4866" max="4866" width="28.44140625" style="350" customWidth="1"/>
    <col min="4867" max="4872" width="14.6640625" style="350" customWidth="1"/>
    <col min="4873" max="4873" width="4.6640625" style="350" customWidth="1"/>
    <col min="4874" max="4874" width="41.33203125" style="350" customWidth="1"/>
    <col min="4875" max="4875" width="8.6640625" style="350" customWidth="1"/>
    <col min="4876" max="4876" width="14.109375" style="350" bestFit="1" customWidth="1"/>
    <col min="4877" max="5080" width="8.6640625" style="350" customWidth="1"/>
    <col min="5081" max="5121" width="10.6640625" style="350"/>
    <col min="5122" max="5122" width="28.44140625" style="350" customWidth="1"/>
    <col min="5123" max="5128" width="14.6640625" style="350" customWidth="1"/>
    <col min="5129" max="5129" width="4.6640625" style="350" customWidth="1"/>
    <col min="5130" max="5130" width="41.33203125" style="350" customWidth="1"/>
    <col min="5131" max="5131" width="8.6640625" style="350" customWidth="1"/>
    <col min="5132" max="5132" width="14.109375" style="350" bestFit="1" customWidth="1"/>
    <col min="5133" max="5336" width="8.6640625" style="350" customWidth="1"/>
    <col min="5337" max="5377" width="10.6640625" style="350"/>
    <col min="5378" max="5378" width="28.44140625" style="350" customWidth="1"/>
    <col min="5379" max="5384" width="14.6640625" style="350" customWidth="1"/>
    <col min="5385" max="5385" width="4.6640625" style="350" customWidth="1"/>
    <col min="5386" max="5386" width="41.33203125" style="350" customWidth="1"/>
    <col min="5387" max="5387" width="8.6640625" style="350" customWidth="1"/>
    <col min="5388" max="5388" width="14.109375" style="350" bestFit="1" customWidth="1"/>
    <col min="5389" max="5592" width="8.6640625" style="350" customWidth="1"/>
    <col min="5593" max="5633" width="10.6640625" style="350"/>
    <col min="5634" max="5634" width="28.44140625" style="350" customWidth="1"/>
    <col min="5635" max="5640" width="14.6640625" style="350" customWidth="1"/>
    <col min="5641" max="5641" width="4.6640625" style="350" customWidth="1"/>
    <col min="5642" max="5642" width="41.33203125" style="350" customWidth="1"/>
    <col min="5643" max="5643" width="8.6640625" style="350" customWidth="1"/>
    <col min="5644" max="5644" width="14.109375" style="350" bestFit="1" customWidth="1"/>
    <col min="5645" max="5848" width="8.6640625" style="350" customWidth="1"/>
    <col min="5849" max="5889" width="10.6640625" style="350"/>
    <col min="5890" max="5890" width="28.44140625" style="350" customWidth="1"/>
    <col min="5891" max="5896" width="14.6640625" style="350" customWidth="1"/>
    <col min="5897" max="5897" width="4.6640625" style="350" customWidth="1"/>
    <col min="5898" max="5898" width="41.33203125" style="350" customWidth="1"/>
    <col min="5899" max="5899" width="8.6640625" style="350" customWidth="1"/>
    <col min="5900" max="5900" width="14.109375" style="350" bestFit="1" customWidth="1"/>
    <col min="5901" max="6104" width="8.6640625" style="350" customWidth="1"/>
    <col min="6105" max="6145" width="10.6640625" style="350"/>
    <col min="6146" max="6146" width="28.44140625" style="350" customWidth="1"/>
    <col min="6147" max="6152" width="14.6640625" style="350" customWidth="1"/>
    <col min="6153" max="6153" width="4.6640625" style="350" customWidth="1"/>
    <col min="6154" max="6154" width="41.33203125" style="350" customWidth="1"/>
    <col min="6155" max="6155" width="8.6640625" style="350" customWidth="1"/>
    <col min="6156" max="6156" width="14.109375" style="350" bestFit="1" customWidth="1"/>
    <col min="6157" max="6360" width="8.6640625" style="350" customWidth="1"/>
    <col min="6361" max="6401" width="10.6640625" style="350"/>
    <col min="6402" max="6402" width="28.44140625" style="350" customWidth="1"/>
    <col min="6403" max="6408" width="14.6640625" style="350" customWidth="1"/>
    <col min="6409" max="6409" width="4.6640625" style="350" customWidth="1"/>
    <col min="6410" max="6410" width="41.33203125" style="350" customWidth="1"/>
    <col min="6411" max="6411" width="8.6640625" style="350" customWidth="1"/>
    <col min="6412" max="6412" width="14.109375" style="350" bestFit="1" customWidth="1"/>
    <col min="6413" max="6616" width="8.6640625" style="350" customWidth="1"/>
    <col min="6617" max="6657" width="10.6640625" style="350"/>
    <col min="6658" max="6658" width="28.44140625" style="350" customWidth="1"/>
    <col min="6659" max="6664" width="14.6640625" style="350" customWidth="1"/>
    <col min="6665" max="6665" width="4.6640625" style="350" customWidth="1"/>
    <col min="6666" max="6666" width="41.33203125" style="350" customWidth="1"/>
    <col min="6667" max="6667" width="8.6640625" style="350" customWidth="1"/>
    <col min="6668" max="6668" width="14.109375" style="350" bestFit="1" customWidth="1"/>
    <col min="6669" max="6872" width="8.6640625" style="350" customWidth="1"/>
    <col min="6873" max="6913" width="10.6640625" style="350"/>
    <col min="6914" max="6914" width="28.44140625" style="350" customWidth="1"/>
    <col min="6915" max="6920" width="14.6640625" style="350" customWidth="1"/>
    <col min="6921" max="6921" width="4.6640625" style="350" customWidth="1"/>
    <col min="6922" max="6922" width="41.33203125" style="350" customWidth="1"/>
    <col min="6923" max="6923" width="8.6640625" style="350" customWidth="1"/>
    <col min="6924" max="6924" width="14.109375" style="350" bestFit="1" customWidth="1"/>
    <col min="6925" max="7128" width="8.6640625" style="350" customWidth="1"/>
    <col min="7129" max="7169" width="10.6640625" style="350"/>
    <col min="7170" max="7170" width="28.44140625" style="350" customWidth="1"/>
    <col min="7171" max="7176" width="14.6640625" style="350" customWidth="1"/>
    <col min="7177" max="7177" width="4.6640625" style="350" customWidth="1"/>
    <col min="7178" max="7178" width="41.33203125" style="350" customWidth="1"/>
    <col min="7179" max="7179" width="8.6640625" style="350" customWidth="1"/>
    <col min="7180" max="7180" width="14.109375" style="350" bestFit="1" customWidth="1"/>
    <col min="7181" max="7384" width="8.6640625" style="350" customWidth="1"/>
    <col min="7385" max="7425" width="10.6640625" style="350"/>
    <col min="7426" max="7426" width="28.44140625" style="350" customWidth="1"/>
    <col min="7427" max="7432" width="14.6640625" style="350" customWidth="1"/>
    <col min="7433" max="7433" width="4.6640625" style="350" customWidth="1"/>
    <col min="7434" max="7434" width="41.33203125" style="350" customWidth="1"/>
    <col min="7435" max="7435" width="8.6640625" style="350" customWidth="1"/>
    <col min="7436" max="7436" width="14.109375" style="350" bestFit="1" customWidth="1"/>
    <col min="7437" max="7640" width="8.6640625" style="350" customWidth="1"/>
    <col min="7641" max="7681" width="10.6640625" style="350"/>
    <col min="7682" max="7682" width="28.44140625" style="350" customWidth="1"/>
    <col min="7683" max="7688" width="14.6640625" style="350" customWidth="1"/>
    <col min="7689" max="7689" width="4.6640625" style="350" customWidth="1"/>
    <col min="7690" max="7690" width="41.33203125" style="350" customWidth="1"/>
    <col min="7691" max="7691" width="8.6640625" style="350" customWidth="1"/>
    <col min="7692" max="7692" width="14.109375" style="350" bestFit="1" customWidth="1"/>
    <col min="7693" max="7896" width="8.6640625" style="350" customWidth="1"/>
    <col min="7897" max="7937" width="10.6640625" style="350"/>
    <col min="7938" max="7938" width="28.44140625" style="350" customWidth="1"/>
    <col min="7939" max="7944" width="14.6640625" style="350" customWidth="1"/>
    <col min="7945" max="7945" width="4.6640625" style="350" customWidth="1"/>
    <col min="7946" max="7946" width="41.33203125" style="350" customWidth="1"/>
    <col min="7947" max="7947" width="8.6640625" style="350" customWidth="1"/>
    <col min="7948" max="7948" width="14.109375" style="350" bestFit="1" customWidth="1"/>
    <col min="7949" max="8152" width="8.6640625" style="350" customWidth="1"/>
    <col min="8153" max="8193" width="10.6640625" style="350"/>
    <col min="8194" max="8194" width="28.44140625" style="350" customWidth="1"/>
    <col min="8195" max="8200" width="14.6640625" style="350" customWidth="1"/>
    <col min="8201" max="8201" width="4.6640625" style="350" customWidth="1"/>
    <col min="8202" max="8202" width="41.33203125" style="350" customWidth="1"/>
    <col min="8203" max="8203" width="8.6640625" style="350" customWidth="1"/>
    <col min="8204" max="8204" width="14.109375" style="350" bestFit="1" customWidth="1"/>
    <col min="8205" max="8408" width="8.6640625" style="350" customWidth="1"/>
    <col min="8409" max="8449" width="10.6640625" style="350"/>
    <col min="8450" max="8450" width="28.44140625" style="350" customWidth="1"/>
    <col min="8451" max="8456" width="14.6640625" style="350" customWidth="1"/>
    <col min="8457" max="8457" width="4.6640625" style="350" customWidth="1"/>
    <col min="8458" max="8458" width="41.33203125" style="350" customWidth="1"/>
    <col min="8459" max="8459" width="8.6640625" style="350" customWidth="1"/>
    <col min="8460" max="8460" width="14.109375" style="350" bestFit="1" customWidth="1"/>
    <col min="8461" max="8664" width="8.6640625" style="350" customWidth="1"/>
    <col min="8665" max="8705" width="10.6640625" style="350"/>
    <col min="8706" max="8706" width="28.44140625" style="350" customWidth="1"/>
    <col min="8707" max="8712" width="14.6640625" style="350" customWidth="1"/>
    <col min="8713" max="8713" width="4.6640625" style="350" customWidth="1"/>
    <col min="8714" max="8714" width="41.33203125" style="350" customWidth="1"/>
    <col min="8715" max="8715" width="8.6640625" style="350" customWidth="1"/>
    <col min="8716" max="8716" width="14.109375" style="350" bestFit="1" customWidth="1"/>
    <col min="8717" max="8920" width="8.6640625" style="350" customWidth="1"/>
    <col min="8921" max="8961" width="10.6640625" style="350"/>
    <col min="8962" max="8962" width="28.44140625" style="350" customWidth="1"/>
    <col min="8963" max="8968" width="14.6640625" style="350" customWidth="1"/>
    <col min="8969" max="8969" width="4.6640625" style="350" customWidth="1"/>
    <col min="8970" max="8970" width="41.33203125" style="350" customWidth="1"/>
    <col min="8971" max="8971" width="8.6640625" style="350" customWidth="1"/>
    <col min="8972" max="8972" width="14.109375" style="350" bestFit="1" customWidth="1"/>
    <col min="8973" max="9176" width="8.6640625" style="350" customWidth="1"/>
    <col min="9177" max="9217" width="10.6640625" style="350"/>
    <col min="9218" max="9218" width="28.44140625" style="350" customWidth="1"/>
    <col min="9219" max="9224" width="14.6640625" style="350" customWidth="1"/>
    <col min="9225" max="9225" width="4.6640625" style="350" customWidth="1"/>
    <col min="9226" max="9226" width="41.33203125" style="350" customWidth="1"/>
    <col min="9227" max="9227" width="8.6640625" style="350" customWidth="1"/>
    <col min="9228" max="9228" width="14.109375" style="350" bestFit="1" customWidth="1"/>
    <col min="9229" max="9432" width="8.6640625" style="350" customWidth="1"/>
    <col min="9433" max="9473" width="10.6640625" style="350"/>
    <col min="9474" max="9474" width="28.44140625" style="350" customWidth="1"/>
    <col min="9475" max="9480" width="14.6640625" style="350" customWidth="1"/>
    <col min="9481" max="9481" width="4.6640625" style="350" customWidth="1"/>
    <col min="9482" max="9482" width="41.33203125" style="350" customWidth="1"/>
    <col min="9483" max="9483" width="8.6640625" style="350" customWidth="1"/>
    <col min="9484" max="9484" width="14.109375" style="350" bestFit="1" customWidth="1"/>
    <col min="9485" max="9688" width="8.6640625" style="350" customWidth="1"/>
    <col min="9689" max="9729" width="10.6640625" style="350"/>
    <col min="9730" max="9730" width="28.44140625" style="350" customWidth="1"/>
    <col min="9731" max="9736" width="14.6640625" style="350" customWidth="1"/>
    <col min="9737" max="9737" width="4.6640625" style="350" customWidth="1"/>
    <col min="9738" max="9738" width="41.33203125" style="350" customWidth="1"/>
    <col min="9739" max="9739" width="8.6640625" style="350" customWidth="1"/>
    <col min="9740" max="9740" width="14.109375" style="350" bestFit="1" customWidth="1"/>
    <col min="9741" max="9944" width="8.6640625" style="350" customWidth="1"/>
    <col min="9945" max="9985" width="10.6640625" style="350"/>
    <col min="9986" max="9986" width="28.44140625" style="350" customWidth="1"/>
    <col min="9987" max="9992" width="14.6640625" style="350" customWidth="1"/>
    <col min="9993" max="9993" width="4.6640625" style="350" customWidth="1"/>
    <col min="9994" max="9994" width="41.33203125" style="350" customWidth="1"/>
    <col min="9995" max="9995" width="8.6640625" style="350" customWidth="1"/>
    <col min="9996" max="9996" width="14.109375" style="350" bestFit="1" customWidth="1"/>
    <col min="9997" max="10200" width="8.6640625" style="350" customWidth="1"/>
    <col min="10201" max="10241" width="10.6640625" style="350"/>
    <col min="10242" max="10242" width="28.44140625" style="350" customWidth="1"/>
    <col min="10243" max="10248" width="14.6640625" style="350" customWidth="1"/>
    <col min="10249" max="10249" width="4.6640625" style="350" customWidth="1"/>
    <col min="10250" max="10250" width="41.33203125" style="350" customWidth="1"/>
    <col min="10251" max="10251" width="8.6640625" style="350" customWidth="1"/>
    <col min="10252" max="10252" width="14.109375" style="350" bestFit="1" customWidth="1"/>
    <col min="10253" max="10456" width="8.6640625" style="350" customWidth="1"/>
    <col min="10457" max="10497" width="10.6640625" style="350"/>
    <col min="10498" max="10498" width="28.44140625" style="350" customWidth="1"/>
    <col min="10499" max="10504" width="14.6640625" style="350" customWidth="1"/>
    <col min="10505" max="10505" width="4.6640625" style="350" customWidth="1"/>
    <col min="10506" max="10506" width="41.33203125" style="350" customWidth="1"/>
    <col min="10507" max="10507" width="8.6640625" style="350" customWidth="1"/>
    <col min="10508" max="10508" width="14.109375" style="350" bestFit="1" customWidth="1"/>
    <col min="10509" max="10712" width="8.6640625" style="350" customWidth="1"/>
    <col min="10713" max="10753" width="10.6640625" style="350"/>
    <col min="10754" max="10754" width="28.44140625" style="350" customWidth="1"/>
    <col min="10755" max="10760" width="14.6640625" style="350" customWidth="1"/>
    <col min="10761" max="10761" width="4.6640625" style="350" customWidth="1"/>
    <col min="10762" max="10762" width="41.33203125" style="350" customWidth="1"/>
    <col min="10763" max="10763" width="8.6640625" style="350" customWidth="1"/>
    <col min="10764" max="10764" width="14.109375" style="350" bestFit="1" customWidth="1"/>
    <col min="10765" max="10968" width="8.6640625" style="350" customWidth="1"/>
    <col min="10969" max="11009" width="10.6640625" style="350"/>
    <col min="11010" max="11010" width="28.44140625" style="350" customWidth="1"/>
    <col min="11011" max="11016" width="14.6640625" style="350" customWidth="1"/>
    <col min="11017" max="11017" width="4.6640625" style="350" customWidth="1"/>
    <col min="11018" max="11018" width="41.33203125" style="350" customWidth="1"/>
    <col min="11019" max="11019" width="8.6640625" style="350" customWidth="1"/>
    <col min="11020" max="11020" width="14.109375" style="350" bestFit="1" customWidth="1"/>
    <col min="11021" max="11224" width="8.6640625" style="350" customWidth="1"/>
    <col min="11225" max="11265" width="10.6640625" style="350"/>
    <col min="11266" max="11266" width="28.44140625" style="350" customWidth="1"/>
    <col min="11267" max="11272" width="14.6640625" style="350" customWidth="1"/>
    <col min="11273" max="11273" width="4.6640625" style="350" customWidth="1"/>
    <col min="11274" max="11274" width="41.33203125" style="350" customWidth="1"/>
    <col min="11275" max="11275" width="8.6640625" style="350" customWidth="1"/>
    <col min="11276" max="11276" width="14.109375" style="350" bestFit="1" customWidth="1"/>
    <col min="11277" max="11480" width="8.6640625" style="350" customWidth="1"/>
    <col min="11481" max="11521" width="10.6640625" style="350"/>
    <col min="11522" max="11522" width="28.44140625" style="350" customWidth="1"/>
    <col min="11523" max="11528" width="14.6640625" style="350" customWidth="1"/>
    <col min="11529" max="11529" width="4.6640625" style="350" customWidth="1"/>
    <col min="11530" max="11530" width="41.33203125" style="350" customWidth="1"/>
    <col min="11531" max="11531" width="8.6640625" style="350" customWidth="1"/>
    <col min="11532" max="11532" width="14.109375" style="350" bestFit="1" customWidth="1"/>
    <col min="11533" max="11736" width="8.6640625" style="350" customWidth="1"/>
    <col min="11737" max="11777" width="10.6640625" style="350"/>
    <col min="11778" max="11778" width="28.44140625" style="350" customWidth="1"/>
    <col min="11779" max="11784" width="14.6640625" style="350" customWidth="1"/>
    <col min="11785" max="11785" width="4.6640625" style="350" customWidth="1"/>
    <col min="11786" max="11786" width="41.33203125" style="350" customWidth="1"/>
    <col min="11787" max="11787" width="8.6640625" style="350" customWidth="1"/>
    <col min="11788" max="11788" width="14.109375" style="350" bestFit="1" customWidth="1"/>
    <col min="11789" max="11992" width="8.6640625" style="350" customWidth="1"/>
    <col min="11993" max="12033" width="10.6640625" style="350"/>
    <col min="12034" max="12034" width="28.44140625" style="350" customWidth="1"/>
    <col min="12035" max="12040" width="14.6640625" style="350" customWidth="1"/>
    <col min="12041" max="12041" width="4.6640625" style="350" customWidth="1"/>
    <col min="12042" max="12042" width="41.33203125" style="350" customWidth="1"/>
    <col min="12043" max="12043" width="8.6640625" style="350" customWidth="1"/>
    <col min="12044" max="12044" width="14.109375" style="350" bestFit="1" customWidth="1"/>
    <col min="12045" max="12248" width="8.6640625" style="350" customWidth="1"/>
    <col min="12249" max="12289" width="10.6640625" style="350"/>
    <col min="12290" max="12290" width="28.44140625" style="350" customWidth="1"/>
    <col min="12291" max="12296" width="14.6640625" style="350" customWidth="1"/>
    <col min="12297" max="12297" width="4.6640625" style="350" customWidth="1"/>
    <col min="12298" max="12298" width="41.33203125" style="350" customWidth="1"/>
    <col min="12299" max="12299" width="8.6640625" style="350" customWidth="1"/>
    <col min="12300" max="12300" width="14.109375" style="350" bestFit="1" customWidth="1"/>
    <col min="12301" max="12504" width="8.6640625" style="350" customWidth="1"/>
    <col min="12505" max="12545" width="10.6640625" style="350"/>
    <col min="12546" max="12546" width="28.44140625" style="350" customWidth="1"/>
    <col min="12547" max="12552" width="14.6640625" style="350" customWidth="1"/>
    <col min="12553" max="12553" width="4.6640625" style="350" customWidth="1"/>
    <col min="12554" max="12554" width="41.33203125" style="350" customWidth="1"/>
    <col min="12555" max="12555" width="8.6640625" style="350" customWidth="1"/>
    <col min="12556" max="12556" width="14.109375" style="350" bestFit="1" customWidth="1"/>
    <col min="12557" max="12760" width="8.6640625" style="350" customWidth="1"/>
    <col min="12761" max="12801" width="10.6640625" style="350"/>
    <col min="12802" max="12802" width="28.44140625" style="350" customWidth="1"/>
    <col min="12803" max="12808" width="14.6640625" style="350" customWidth="1"/>
    <col min="12809" max="12809" width="4.6640625" style="350" customWidth="1"/>
    <col min="12810" max="12810" width="41.33203125" style="350" customWidth="1"/>
    <col min="12811" max="12811" width="8.6640625" style="350" customWidth="1"/>
    <col min="12812" max="12812" width="14.109375" style="350" bestFit="1" customWidth="1"/>
    <col min="12813" max="13016" width="8.6640625" style="350" customWidth="1"/>
    <col min="13017" max="13057" width="10.6640625" style="350"/>
    <col min="13058" max="13058" width="28.44140625" style="350" customWidth="1"/>
    <col min="13059" max="13064" width="14.6640625" style="350" customWidth="1"/>
    <col min="13065" max="13065" width="4.6640625" style="350" customWidth="1"/>
    <col min="13066" max="13066" width="41.33203125" style="350" customWidth="1"/>
    <col min="13067" max="13067" width="8.6640625" style="350" customWidth="1"/>
    <col min="13068" max="13068" width="14.109375" style="350" bestFit="1" customWidth="1"/>
    <col min="13069" max="13272" width="8.6640625" style="350" customWidth="1"/>
    <col min="13273" max="13313" width="10.6640625" style="350"/>
    <col min="13314" max="13314" width="28.44140625" style="350" customWidth="1"/>
    <col min="13315" max="13320" width="14.6640625" style="350" customWidth="1"/>
    <col min="13321" max="13321" width="4.6640625" style="350" customWidth="1"/>
    <col min="13322" max="13322" width="41.33203125" style="350" customWidth="1"/>
    <col min="13323" max="13323" width="8.6640625" style="350" customWidth="1"/>
    <col min="13324" max="13324" width="14.109375" style="350" bestFit="1" customWidth="1"/>
    <col min="13325" max="13528" width="8.6640625" style="350" customWidth="1"/>
    <col min="13529" max="13569" width="10.6640625" style="350"/>
    <col min="13570" max="13570" width="28.44140625" style="350" customWidth="1"/>
    <col min="13571" max="13576" width="14.6640625" style="350" customWidth="1"/>
    <col min="13577" max="13577" width="4.6640625" style="350" customWidth="1"/>
    <col min="13578" max="13578" width="41.33203125" style="350" customWidth="1"/>
    <col min="13579" max="13579" width="8.6640625" style="350" customWidth="1"/>
    <col min="13580" max="13580" width="14.109375" style="350" bestFit="1" customWidth="1"/>
    <col min="13581" max="13784" width="8.6640625" style="350" customWidth="1"/>
    <col min="13785" max="13825" width="10.6640625" style="350"/>
    <col min="13826" max="13826" width="28.44140625" style="350" customWidth="1"/>
    <col min="13827" max="13832" width="14.6640625" style="350" customWidth="1"/>
    <col min="13833" max="13833" width="4.6640625" style="350" customWidth="1"/>
    <col min="13834" max="13834" width="41.33203125" style="350" customWidth="1"/>
    <col min="13835" max="13835" width="8.6640625" style="350" customWidth="1"/>
    <col min="13836" max="13836" width="14.109375" style="350" bestFit="1" customWidth="1"/>
    <col min="13837" max="14040" width="8.6640625" style="350" customWidth="1"/>
    <col min="14041" max="14081" width="10.6640625" style="350"/>
    <col min="14082" max="14082" width="28.44140625" style="350" customWidth="1"/>
    <col min="14083" max="14088" width="14.6640625" style="350" customWidth="1"/>
    <col min="14089" max="14089" width="4.6640625" style="350" customWidth="1"/>
    <col min="14090" max="14090" width="41.33203125" style="350" customWidth="1"/>
    <col min="14091" max="14091" width="8.6640625" style="350" customWidth="1"/>
    <col min="14092" max="14092" width="14.109375" style="350" bestFit="1" customWidth="1"/>
    <col min="14093" max="14296" width="8.6640625" style="350" customWidth="1"/>
    <col min="14297" max="14337" width="10.6640625" style="350"/>
    <col min="14338" max="14338" width="28.44140625" style="350" customWidth="1"/>
    <col min="14339" max="14344" width="14.6640625" style="350" customWidth="1"/>
    <col min="14345" max="14345" width="4.6640625" style="350" customWidth="1"/>
    <col min="14346" max="14346" width="41.33203125" style="350" customWidth="1"/>
    <col min="14347" max="14347" width="8.6640625" style="350" customWidth="1"/>
    <col min="14348" max="14348" width="14.109375" style="350" bestFit="1" customWidth="1"/>
    <col min="14349" max="14552" width="8.6640625" style="350" customWidth="1"/>
    <col min="14553" max="14593" width="10.6640625" style="350"/>
    <col min="14594" max="14594" width="28.44140625" style="350" customWidth="1"/>
    <col min="14595" max="14600" width="14.6640625" style="350" customWidth="1"/>
    <col min="14601" max="14601" width="4.6640625" style="350" customWidth="1"/>
    <col min="14602" max="14602" width="41.33203125" style="350" customWidth="1"/>
    <col min="14603" max="14603" width="8.6640625" style="350" customWidth="1"/>
    <col min="14604" max="14604" width="14.109375" style="350" bestFit="1" customWidth="1"/>
    <col min="14605" max="14808" width="8.6640625" style="350" customWidth="1"/>
    <col min="14809" max="14849" width="10.6640625" style="350"/>
    <col min="14850" max="14850" width="28.44140625" style="350" customWidth="1"/>
    <col min="14851" max="14856" width="14.6640625" style="350" customWidth="1"/>
    <col min="14857" max="14857" width="4.6640625" style="350" customWidth="1"/>
    <col min="14858" max="14858" width="41.33203125" style="350" customWidth="1"/>
    <col min="14859" max="14859" width="8.6640625" style="350" customWidth="1"/>
    <col min="14860" max="14860" width="14.109375" style="350" bestFit="1" customWidth="1"/>
    <col min="14861" max="15064" width="8.6640625" style="350" customWidth="1"/>
    <col min="15065" max="15105" width="10.6640625" style="350"/>
    <col min="15106" max="15106" width="28.44140625" style="350" customWidth="1"/>
    <col min="15107" max="15112" width="14.6640625" style="350" customWidth="1"/>
    <col min="15113" max="15113" width="4.6640625" style="350" customWidth="1"/>
    <col min="15114" max="15114" width="41.33203125" style="350" customWidth="1"/>
    <col min="15115" max="15115" width="8.6640625" style="350" customWidth="1"/>
    <col min="15116" max="15116" width="14.109375" style="350" bestFit="1" customWidth="1"/>
    <col min="15117" max="15320" width="8.6640625" style="350" customWidth="1"/>
    <col min="15321" max="15361" width="10.6640625" style="350"/>
    <col min="15362" max="15362" width="28.44140625" style="350" customWidth="1"/>
    <col min="15363" max="15368" width="14.6640625" style="350" customWidth="1"/>
    <col min="15369" max="15369" width="4.6640625" style="350" customWidth="1"/>
    <col min="15370" max="15370" width="41.33203125" style="350" customWidth="1"/>
    <col min="15371" max="15371" width="8.6640625" style="350" customWidth="1"/>
    <col min="15372" max="15372" width="14.109375" style="350" bestFit="1" customWidth="1"/>
    <col min="15373" max="15576" width="8.6640625" style="350" customWidth="1"/>
    <col min="15577" max="15617" width="10.6640625" style="350"/>
    <col min="15618" max="15618" width="28.44140625" style="350" customWidth="1"/>
    <col min="15619" max="15624" width="14.6640625" style="350" customWidth="1"/>
    <col min="15625" max="15625" width="4.6640625" style="350" customWidth="1"/>
    <col min="15626" max="15626" width="41.33203125" style="350" customWidth="1"/>
    <col min="15627" max="15627" width="8.6640625" style="350" customWidth="1"/>
    <col min="15628" max="15628" width="14.109375" style="350" bestFit="1" customWidth="1"/>
    <col min="15629" max="15832" width="8.6640625" style="350" customWidth="1"/>
    <col min="15833" max="15873" width="10.6640625" style="350"/>
    <col min="15874" max="15874" width="28.44140625" style="350" customWidth="1"/>
    <col min="15875" max="15880" width="14.6640625" style="350" customWidth="1"/>
    <col min="15881" max="15881" width="4.6640625" style="350" customWidth="1"/>
    <col min="15882" max="15882" width="41.33203125" style="350" customWidth="1"/>
    <col min="15883" max="15883" width="8.6640625" style="350" customWidth="1"/>
    <col min="15884" max="15884" width="14.109375" style="350" bestFit="1" customWidth="1"/>
    <col min="15885" max="16088" width="8.6640625" style="350" customWidth="1"/>
    <col min="16089" max="16129" width="10.6640625" style="350"/>
    <col min="16130" max="16130" width="28.44140625" style="350" customWidth="1"/>
    <col min="16131" max="16136" width="14.6640625" style="350" customWidth="1"/>
    <col min="16137" max="16137" width="4.6640625" style="350" customWidth="1"/>
    <col min="16138" max="16138" width="41.33203125" style="350" customWidth="1"/>
    <col min="16139" max="16139" width="8.6640625" style="350" customWidth="1"/>
    <col min="16140" max="16140" width="14.109375" style="350" bestFit="1" customWidth="1"/>
    <col min="16141" max="16344" width="8.6640625" style="350" customWidth="1"/>
    <col min="16345" max="16384" width="10.6640625" style="350"/>
  </cols>
  <sheetData>
    <row r="1" spans="1:10" s="313" customFormat="1" ht="18.75" customHeight="1">
      <c r="A1" s="1117" t="s">
        <v>944</v>
      </c>
      <c r="C1" s="311"/>
      <c r="D1" s="312"/>
      <c r="E1" s="311"/>
      <c r="F1" s="1116" t="s">
        <v>751</v>
      </c>
      <c r="G1" s="311"/>
      <c r="H1" s="312"/>
      <c r="J1" s="314"/>
    </row>
    <row r="2" spans="1:10" s="313" customFormat="1" ht="18.75" customHeight="1">
      <c r="A2" s="315" t="s">
        <v>945</v>
      </c>
      <c r="C2" s="316"/>
      <c r="D2" s="317"/>
      <c r="E2" s="316"/>
      <c r="F2" s="317"/>
      <c r="G2" s="316"/>
      <c r="H2" s="317"/>
      <c r="I2" s="318"/>
      <c r="J2" s="319" t="s">
        <v>17</v>
      </c>
    </row>
    <row r="3" spans="1:10" s="313" customFormat="1" ht="16.5" customHeight="1">
      <c r="A3" s="1385" t="s">
        <v>950</v>
      </c>
      <c r="B3" s="1378" t="s">
        <v>536</v>
      </c>
      <c r="C3" s="1381" t="s">
        <v>951</v>
      </c>
      <c r="D3" s="1381"/>
      <c r="E3" s="1381"/>
      <c r="F3" s="1381"/>
      <c r="G3" s="1382"/>
      <c r="H3" s="1382"/>
      <c r="I3" s="1383"/>
      <c r="J3" s="320"/>
    </row>
    <row r="4" spans="1:10" s="325" customFormat="1" ht="14.25" customHeight="1">
      <c r="A4" s="1386"/>
      <c r="B4" s="1379"/>
      <c r="C4" s="321"/>
      <c r="D4" s="322" t="s">
        <v>532</v>
      </c>
      <c r="E4" s="321"/>
      <c r="F4" s="322" t="s">
        <v>532</v>
      </c>
      <c r="G4" s="321"/>
      <c r="H4" s="323"/>
      <c r="I4" s="324"/>
      <c r="J4" s="313"/>
    </row>
    <row r="5" spans="1:10" s="325" customFormat="1" ht="16.95" customHeight="1">
      <c r="A5" s="1386"/>
      <c r="B5" s="1379"/>
      <c r="C5" s="321"/>
      <c r="D5" s="322" t="s">
        <v>533</v>
      </c>
      <c r="E5" s="321"/>
      <c r="F5" s="322" t="s">
        <v>533</v>
      </c>
      <c r="G5" s="321"/>
      <c r="H5" s="326"/>
      <c r="I5" s="327"/>
      <c r="J5" s="310"/>
    </row>
    <row r="6" spans="1:10" s="325" customFormat="1" ht="16.95" customHeight="1">
      <c r="A6" s="1386"/>
      <c r="B6" s="1379"/>
      <c r="C6" s="321"/>
      <c r="D6" s="322" t="s">
        <v>534</v>
      </c>
      <c r="E6" s="321"/>
      <c r="F6" s="322" t="s">
        <v>534</v>
      </c>
      <c r="G6" s="328" t="s">
        <v>535</v>
      </c>
      <c r="H6" s="329" t="s">
        <v>4</v>
      </c>
      <c r="I6" s="330"/>
      <c r="J6" s="313"/>
    </row>
    <row r="7" spans="1:10" s="325" customFormat="1" ht="16.5" customHeight="1">
      <c r="A7" s="1387"/>
      <c r="B7" s="1380"/>
      <c r="C7" s="331">
        <v>2018</v>
      </c>
      <c r="D7" s="332" t="s">
        <v>537</v>
      </c>
      <c r="E7" s="331">
        <v>2019</v>
      </c>
      <c r="F7" s="332" t="s">
        <v>537</v>
      </c>
      <c r="G7" s="333" t="s">
        <v>538</v>
      </c>
      <c r="H7" s="332" t="s">
        <v>331</v>
      </c>
      <c r="I7" s="334"/>
      <c r="J7" s="318" t="s">
        <v>539</v>
      </c>
    </row>
    <row r="8" spans="1:10" s="339" customFormat="1" ht="24.75" customHeight="1">
      <c r="A8" s="1161">
        <v>1</v>
      </c>
      <c r="B8" s="1170" t="s">
        <v>388</v>
      </c>
      <c r="C8" s="1162">
        <v>17353.443488000001</v>
      </c>
      <c r="D8" s="1163">
        <f t="shared" ref="D8:F29" si="0">C8/C$29*100</f>
        <v>9.7948728877971494</v>
      </c>
      <c r="E8" s="1162">
        <v>16617.492226999999</v>
      </c>
      <c r="F8" s="1163">
        <f t="shared" si="0"/>
        <v>9.1894276894200591</v>
      </c>
      <c r="G8" s="1164">
        <f t="shared" ref="G8:G29" si="1">E8-C8</f>
        <v>-735.95126100000198</v>
      </c>
      <c r="H8" s="1165">
        <f t="shared" ref="H8:H29" si="2">(E8/C8-1)*100</f>
        <v>-4.2409523015355166</v>
      </c>
      <c r="I8" s="1166"/>
      <c r="J8" s="335" t="s">
        <v>389</v>
      </c>
    </row>
    <row r="9" spans="1:10" s="339" customFormat="1" ht="24.75" customHeight="1">
      <c r="A9" s="1161">
        <v>2</v>
      </c>
      <c r="B9" s="1170" t="s">
        <v>908</v>
      </c>
      <c r="C9" s="1162">
        <v>11473.927050999999</v>
      </c>
      <c r="D9" s="1163">
        <f t="shared" si="0"/>
        <v>6.47627412196994</v>
      </c>
      <c r="E9" s="1162">
        <v>11278.995688000001</v>
      </c>
      <c r="F9" s="1163">
        <f t="shared" si="0"/>
        <v>6.237253724466969</v>
      </c>
      <c r="G9" s="1164">
        <f t="shared" si="1"/>
        <v>-194.93136299999787</v>
      </c>
      <c r="H9" s="1165">
        <f t="shared" si="2"/>
        <v>-1.6989071146570445</v>
      </c>
      <c r="I9" s="1166"/>
      <c r="J9" s="335" t="s">
        <v>411</v>
      </c>
    </row>
    <row r="10" spans="1:10" s="339" customFormat="1" ht="24.75" customHeight="1">
      <c r="A10" s="1161">
        <v>3</v>
      </c>
      <c r="B10" s="1170" t="s">
        <v>482</v>
      </c>
      <c r="C10" s="1162">
        <v>9437.0072259999997</v>
      </c>
      <c r="D10" s="1163">
        <f t="shared" si="0"/>
        <v>5.3265673918730867</v>
      </c>
      <c r="E10" s="1162">
        <v>10223.404726999999</v>
      </c>
      <c r="F10" s="1163">
        <f t="shared" si="0"/>
        <v>5.6535148140943203</v>
      </c>
      <c r="G10" s="1164">
        <f t="shared" si="1"/>
        <v>786.39750099999947</v>
      </c>
      <c r="H10" s="1165">
        <f t="shared" si="2"/>
        <v>8.3331238619102308</v>
      </c>
      <c r="I10" s="1166"/>
      <c r="J10" s="335" t="s">
        <v>483</v>
      </c>
    </row>
    <row r="11" spans="1:10" s="339" customFormat="1" ht="24.75" customHeight="1">
      <c r="A11" s="1161">
        <v>4</v>
      </c>
      <c r="B11" s="1170" t="s">
        <v>418</v>
      </c>
      <c r="C11" s="1162">
        <v>10047.452617000003</v>
      </c>
      <c r="D11" s="1163">
        <f t="shared" si="0"/>
        <v>5.6711235033976575</v>
      </c>
      <c r="E11" s="1162">
        <v>9753.4032899999984</v>
      </c>
      <c r="F11" s="1163">
        <f t="shared" si="0"/>
        <v>5.3936053066767409</v>
      </c>
      <c r="G11" s="1164">
        <f t="shared" si="1"/>
        <v>-294.04932700000427</v>
      </c>
      <c r="H11" s="1165">
        <f t="shared" si="2"/>
        <v>-2.9266057597771677</v>
      </c>
      <c r="I11" s="1166"/>
      <c r="J11" s="335" t="s">
        <v>419</v>
      </c>
    </row>
    <row r="12" spans="1:10" s="339" customFormat="1" ht="24.75" customHeight="1">
      <c r="A12" s="1161">
        <v>5</v>
      </c>
      <c r="B12" s="1170" t="s">
        <v>466</v>
      </c>
      <c r="C12" s="1162">
        <v>9072.7562549999984</v>
      </c>
      <c r="D12" s="1163">
        <f t="shared" si="0"/>
        <v>5.1209717726134949</v>
      </c>
      <c r="E12" s="1162">
        <v>8970.7522330000011</v>
      </c>
      <c r="F12" s="1163">
        <f t="shared" si="0"/>
        <v>4.9608014156862614</v>
      </c>
      <c r="G12" s="1164">
        <f t="shared" si="1"/>
        <v>-102.00402199999735</v>
      </c>
      <c r="H12" s="1165">
        <f t="shared" si="2"/>
        <v>-1.1242892361820411</v>
      </c>
      <c r="I12" s="1166"/>
      <c r="J12" s="335" t="s">
        <v>735</v>
      </c>
    </row>
    <row r="13" spans="1:10" s="339" customFormat="1" ht="24.75" customHeight="1">
      <c r="A13" s="1161">
        <v>6</v>
      </c>
      <c r="B13" s="1170" t="s">
        <v>414</v>
      </c>
      <c r="C13" s="1162">
        <v>8121.0960710000008</v>
      </c>
      <c r="D13" s="1163">
        <f t="shared" si="0"/>
        <v>4.5838224430810932</v>
      </c>
      <c r="E13" s="1162">
        <v>8139.0941460000004</v>
      </c>
      <c r="F13" s="1163">
        <f t="shared" si="0"/>
        <v>4.5008967713265964</v>
      </c>
      <c r="G13" s="1164">
        <f t="shared" si="1"/>
        <v>17.998074999999517</v>
      </c>
      <c r="H13" s="1165">
        <f t="shared" si="2"/>
        <v>0.22162125460218896</v>
      </c>
      <c r="I13" s="1166"/>
      <c r="J13" s="335" t="s">
        <v>415</v>
      </c>
    </row>
    <row r="14" spans="1:10" s="339" customFormat="1" ht="24.75" customHeight="1">
      <c r="A14" s="1161">
        <v>7</v>
      </c>
      <c r="B14" s="1170" t="s">
        <v>404</v>
      </c>
      <c r="C14" s="1162">
        <v>7655.3395400000009</v>
      </c>
      <c r="D14" s="1163">
        <f t="shared" si="0"/>
        <v>4.3209336382763857</v>
      </c>
      <c r="E14" s="1162">
        <v>7945.8283190000002</v>
      </c>
      <c r="F14" s="1163">
        <f t="shared" si="0"/>
        <v>4.3940212983134765</v>
      </c>
      <c r="G14" s="1164">
        <f t="shared" si="1"/>
        <v>290.48877899999934</v>
      </c>
      <c r="H14" s="1165">
        <f t="shared" si="2"/>
        <v>3.79459039644372</v>
      </c>
      <c r="I14" s="1166"/>
      <c r="J14" s="335" t="s">
        <v>405</v>
      </c>
    </row>
    <row r="15" spans="1:10" s="339" customFormat="1" ht="24.75" customHeight="1">
      <c r="A15" s="1161">
        <v>8</v>
      </c>
      <c r="B15" s="1170" t="s">
        <v>408</v>
      </c>
      <c r="C15" s="1162">
        <v>5100.7439420000001</v>
      </c>
      <c r="D15" s="1163">
        <f t="shared" si="0"/>
        <v>2.8790331198323691</v>
      </c>
      <c r="E15" s="1162">
        <v>5761.7923720000008</v>
      </c>
      <c r="F15" s="1163">
        <f t="shared" si="0"/>
        <v>3.1862554012763242</v>
      </c>
      <c r="G15" s="1164">
        <f t="shared" si="1"/>
        <v>661.04843000000074</v>
      </c>
      <c r="H15" s="1165">
        <f t="shared" si="2"/>
        <v>12.959843456497921</v>
      </c>
      <c r="I15" s="1166"/>
      <c r="J15" s="335" t="s">
        <v>409</v>
      </c>
    </row>
    <row r="16" spans="1:10" s="339" customFormat="1" ht="24.75" customHeight="1">
      <c r="A16" s="1161">
        <v>9</v>
      </c>
      <c r="B16" s="1170" t="s">
        <v>486</v>
      </c>
      <c r="C16" s="1162">
        <v>4022.8781720000002</v>
      </c>
      <c r="D16" s="1163">
        <f t="shared" si="0"/>
        <v>2.2706490711818401</v>
      </c>
      <c r="E16" s="1162">
        <v>4463.8309589999999</v>
      </c>
      <c r="F16" s="1163">
        <f t="shared" si="0"/>
        <v>2.4684862947536672</v>
      </c>
      <c r="G16" s="1164">
        <f t="shared" si="1"/>
        <v>440.95278699999972</v>
      </c>
      <c r="H16" s="1165">
        <f t="shared" si="2"/>
        <v>10.961127037580098</v>
      </c>
      <c r="I16" s="1166"/>
      <c r="J16" s="335" t="s">
        <v>487</v>
      </c>
    </row>
    <row r="17" spans="1:10" s="339" customFormat="1" ht="24.75" customHeight="1">
      <c r="A17" s="1161">
        <v>10</v>
      </c>
      <c r="B17" s="1170" t="s">
        <v>446</v>
      </c>
      <c r="C17" s="1162">
        <v>3652.6033509999997</v>
      </c>
      <c r="D17" s="1163">
        <f t="shared" si="0"/>
        <v>2.0616533863913955</v>
      </c>
      <c r="E17" s="1162">
        <v>4152.1370360000001</v>
      </c>
      <c r="F17" s="1163">
        <f t="shared" si="0"/>
        <v>2.296120409004295</v>
      </c>
      <c r="G17" s="1164">
        <f t="shared" si="1"/>
        <v>499.53368500000033</v>
      </c>
      <c r="H17" s="1165">
        <f t="shared" si="2"/>
        <v>13.676099948362562</v>
      </c>
      <c r="I17" s="1166"/>
      <c r="J17" s="335" t="s">
        <v>551</v>
      </c>
    </row>
    <row r="18" spans="1:10" s="339" customFormat="1" ht="24.75" customHeight="1">
      <c r="A18" s="1161">
        <v>11</v>
      </c>
      <c r="B18" s="1170" t="s">
        <v>433</v>
      </c>
      <c r="C18" s="1162">
        <v>4137.3383239999994</v>
      </c>
      <c r="D18" s="1163">
        <f t="shared" si="0"/>
        <v>2.335254268434662</v>
      </c>
      <c r="E18" s="1164">
        <v>4073.19535</v>
      </c>
      <c r="F18" s="1163">
        <f t="shared" si="0"/>
        <v>2.2524658728523699</v>
      </c>
      <c r="G18" s="1164">
        <f t="shared" si="1"/>
        <v>-64.142973999999413</v>
      </c>
      <c r="H18" s="1165">
        <f t="shared" si="2"/>
        <v>-1.5503439404004449</v>
      </c>
      <c r="I18" s="1166"/>
      <c r="J18" s="335" t="s">
        <v>434</v>
      </c>
    </row>
    <row r="19" spans="1:10" s="339" customFormat="1" ht="24.75" customHeight="1">
      <c r="A19" s="1161">
        <v>12</v>
      </c>
      <c r="B19" s="1170" t="s">
        <v>909</v>
      </c>
      <c r="C19" s="1162">
        <v>3254.0190909999997</v>
      </c>
      <c r="D19" s="1163">
        <f t="shared" si="0"/>
        <v>1.8366788927425479</v>
      </c>
      <c r="E19" s="1162">
        <v>3627.2372149999992</v>
      </c>
      <c r="F19" s="1163">
        <f t="shared" si="0"/>
        <v>2.005852245590817</v>
      </c>
      <c r="G19" s="1164">
        <f t="shared" si="1"/>
        <v>373.21812399999953</v>
      </c>
      <c r="H19" s="1165">
        <f t="shared" si="2"/>
        <v>11.469450963955619</v>
      </c>
      <c r="I19" s="1166"/>
      <c r="J19" s="335" t="s">
        <v>734</v>
      </c>
    </row>
    <row r="20" spans="1:10" s="339" customFormat="1" ht="24.75" customHeight="1">
      <c r="A20" s="1161">
        <v>13</v>
      </c>
      <c r="B20" s="1170" t="s">
        <v>460</v>
      </c>
      <c r="C20" s="1162">
        <v>3214.7502210000002</v>
      </c>
      <c r="D20" s="1163">
        <f t="shared" si="0"/>
        <v>1.8145142088074315</v>
      </c>
      <c r="E20" s="1164">
        <v>3508.8127710000008</v>
      </c>
      <c r="F20" s="1163">
        <f t="shared" si="0"/>
        <v>1.9403638524005631</v>
      </c>
      <c r="G20" s="1164">
        <f t="shared" si="1"/>
        <v>294.06255000000056</v>
      </c>
      <c r="H20" s="1165">
        <f t="shared" si="2"/>
        <v>9.1472907624072786</v>
      </c>
      <c r="I20" s="1167"/>
      <c r="J20" s="335" t="s">
        <v>541</v>
      </c>
    </row>
    <row r="21" spans="1:10" s="339" customFormat="1" ht="24.75" customHeight="1">
      <c r="A21" s="1161">
        <v>14</v>
      </c>
      <c r="B21" s="1170" t="s">
        <v>429</v>
      </c>
      <c r="C21" s="1162">
        <v>3488.0426449999995</v>
      </c>
      <c r="D21" s="1163">
        <f t="shared" si="0"/>
        <v>1.9687697348722739</v>
      </c>
      <c r="E21" s="1164">
        <v>3448.8594249999996</v>
      </c>
      <c r="F21" s="1163">
        <f t="shared" si="0"/>
        <v>1.9072098162632309</v>
      </c>
      <c r="G21" s="1164">
        <f t="shared" si="1"/>
        <v>-39.183219999999892</v>
      </c>
      <c r="H21" s="1165">
        <f t="shared" si="2"/>
        <v>-1.1233583986184237</v>
      </c>
      <c r="I21" s="1166"/>
      <c r="J21" s="335" t="s">
        <v>430</v>
      </c>
    </row>
    <row r="22" spans="1:10" s="339" customFormat="1" ht="24.75" customHeight="1">
      <c r="A22" s="1161">
        <v>15</v>
      </c>
      <c r="B22" s="1170" t="s">
        <v>392</v>
      </c>
      <c r="C22" s="1162">
        <v>4152.5501370000002</v>
      </c>
      <c r="D22" s="1163">
        <f t="shared" si="0"/>
        <v>2.3438403323378281</v>
      </c>
      <c r="E22" s="1162">
        <v>3396.3240799999994</v>
      </c>
      <c r="F22" s="1163">
        <f t="shared" si="0"/>
        <v>1.8781579143624234</v>
      </c>
      <c r="G22" s="1164">
        <f t="shared" si="1"/>
        <v>-756.22605700000076</v>
      </c>
      <c r="H22" s="1165">
        <f t="shared" si="2"/>
        <v>-18.211124057525151</v>
      </c>
      <c r="I22" s="1166"/>
      <c r="J22" s="335" t="s">
        <v>393</v>
      </c>
    </row>
    <row r="23" spans="1:10" s="339" customFormat="1" ht="24.75" customHeight="1">
      <c r="A23" s="1161">
        <v>16</v>
      </c>
      <c r="B23" s="1170" t="s">
        <v>492</v>
      </c>
      <c r="C23" s="1162">
        <v>2766.3939970000001</v>
      </c>
      <c r="D23" s="1163">
        <f t="shared" si="0"/>
        <v>1.5614467282483413</v>
      </c>
      <c r="E23" s="1164">
        <v>3292.7970769999997</v>
      </c>
      <c r="F23" s="1163">
        <f t="shared" si="0"/>
        <v>1.8209077652439472</v>
      </c>
      <c r="G23" s="1164">
        <f t="shared" si="1"/>
        <v>526.40307999999959</v>
      </c>
      <c r="H23" s="1165">
        <f t="shared" si="2"/>
        <v>19.028492708227908</v>
      </c>
      <c r="I23" s="1166"/>
      <c r="J23" s="335" t="s">
        <v>493</v>
      </c>
    </row>
    <row r="24" spans="1:10" s="339" customFormat="1" ht="24.75" customHeight="1">
      <c r="A24" s="1161">
        <v>17</v>
      </c>
      <c r="B24" s="1170" t="s">
        <v>484</v>
      </c>
      <c r="C24" s="1162">
        <v>2765.8632519999996</v>
      </c>
      <c r="D24" s="1163">
        <f t="shared" si="0"/>
        <v>1.5611471577443989</v>
      </c>
      <c r="E24" s="1162">
        <v>2737.2523759999999</v>
      </c>
      <c r="F24" s="1163">
        <f t="shared" si="0"/>
        <v>1.5136930671208941</v>
      </c>
      <c r="G24" s="1164">
        <f t="shared" si="1"/>
        <v>-28.610875999999735</v>
      </c>
      <c r="H24" s="1165">
        <f t="shared" si="2"/>
        <v>-1.0344284367389212</v>
      </c>
      <c r="I24" s="1166"/>
      <c r="J24" s="335" t="s">
        <v>540</v>
      </c>
    </row>
    <row r="25" spans="1:10" s="339" customFormat="1" ht="24.75" customHeight="1">
      <c r="A25" s="1161">
        <v>18</v>
      </c>
      <c r="B25" s="1170" t="s">
        <v>542</v>
      </c>
      <c r="C25" s="1162">
        <v>3078.6442130000005</v>
      </c>
      <c r="D25" s="1163">
        <f t="shared" si="0"/>
        <v>1.7376913552598128</v>
      </c>
      <c r="E25" s="1162">
        <v>2726.407095</v>
      </c>
      <c r="F25" s="1163">
        <f t="shared" si="0"/>
        <v>1.5076956564310302</v>
      </c>
      <c r="G25" s="1164">
        <f t="shared" si="1"/>
        <v>-352.23711800000046</v>
      </c>
      <c r="H25" s="1165">
        <f t="shared" si="2"/>
        <v>-11.441306420294705</v>
      </c>
      <c r="I25" s="1166"/>
      <c r="J25" s="335" t="s">
        <v>543</v>
      </c>
    </row>
    <row r="26" spans="1:10" s="339" customFormat="1" ht="24.75" customHeight="1">
      <c r="A26" s="1161">
        <v>19</v>
      </c>
      <c r="B26" s="1170" t="s">
        <v>394</v>
      </c>
      <c r="C26" s="1162">
        <v>2816.99208</v>
      </c>
      <c r="D26" s="1163">
        <f t="shared" si="0"/>
        <v>1.5900060047800522</v>
      </c>
      <c r="E26" s="1162">
        <v>2668.3322310000003</v>
      </c>
      <c r="F26" s="1163">
        <f t="shared" si="0"/>
        <v>1.4755804156948986</v>
      </c>
      <c r="G26" s="1164">
        <f t="shared" si="1"/>
        <v>-148.65984899999967</v>
      </c>
      <c r="H26" s="1165">
        <f t="shared" si="2"/>
        <v>-5.2772547731124497</v>
      </c>
      <c r="I26" s="1166"/>
      <c r="J26" s="335" t="s">
        <v>395</v>
      </c>
    </row>
    <row r="27" spans="1:10" s="339" customFormat="1" ht="24.75" customHeight="1">
      <c r="A27" s="1161">
        <v>20</v>
      </c>
      <c r="B27" s="1170" t="s">
        <v>454</v>
      </c>
      <c r="C27" s="1168">
        <v>2036.3005100000003</v>
      </c>
      <c r="D27" s="1163">
        <f t="shared" si="0"/>
        <v>1.1493571676767667</v>
      </c>
      <c r="E27" s="1168">
        <v>2347.4713179999999</v>
      </c>
      <c r="F27" s="1163">
        <f t="shared" si="0"/>
        <v>1.2981452095821462</v>
      </c>
      <c r="G27" s="1164">
        <f t="shared" si="1"/>
        <v>311.17080799999962</v>
      </c>
      <c r="H27" s="1165">
        <f t="shared" si="2"/>
        <v>15.281183031280566</v>
      </c>
      <c r="I27" s="1169"/>
      <c r="J27" s="369" t="s">
        <v>455</v>
      </c>
    </row>
    <row r="28" spans="1:10" s="313" customFormat="1" ht="24.75" customHeight="1">
      <c r="B28" s="310" t="s">
        <v>544</v>
      </c>
      <c r="C28" s="342">
        <f>SUM(C8:C27)</f>
        <v>117648.14218299997</v>
      </c>
      <c r="D28" s="1157">
        <f t="shared" si="0"/>
        <v>66.404607187318504</v>
      </c>
      <c r="E28" s="342">
        <f>SUM(E8:E27)</f>
        <v>119133.41993499998</v>
      </c>
      <c r="F28" s="1157">
        <f t="shared" si="0"/>
        <v>65.880454940561023</v>
      </c>
      <c r="G28" s="343">
        <f t="shared" si="1"/>
        <v>1485.2777520000091</v>
      </c>
      <c r="H28" s="1159">
        <f t="shared" si="2"/>
        <v>1.2624744636338336</v>
      </c>
      <c r="I28" s="344"/>
      <c r="J28" s="345" t="s">
        <v>216</v>
      </c>
    </row>
    <row r="29" spans="1:10" s="313" customFormat="1" ht="24.75" customHeight="1">
      <c r="A29" s="318"/>
      <c r="B29" s="315" t="s">
        <v>139</v>
      </c>
      <c r="C29" s="346">
        <v>177168.64411399997</v>
      </c>
      <c r="D29" s="1158">
        <f t="shared" si="0"/>
        <v>100</v>
      </c>
      <c r="E29" s="346">
        <v>180832.72200000001</v>
      </c>
      <c r="F29" s="1158">
        <f t="shared" si="0"/>
        <v>100</v>
      </c>
      <c r="G29" s="347">
        <f t="shared" si="1"/>
        <v>3664.0778860000428</v>
      </c>
      <c r="H29" s="1160">
        <f t="shared" si="2"/>
        <v>2.0681300036604622</v>
      </c>
      <c r="I29" s="348"/>
      <c r="J29" s="349" t="s">
        <v>140</v>
      </c>
    </row>
    <row r="30" spans="1:10" s="325" customFormat="1" ht="16.5" customHeight="1">
      <c r="A30" s="718" t="s">
        <v>545</v>
      </c>
      <c r="C30" s="719"/>
      <c r="D30" s="548"/>
      <c r="E30" s="548"/>
      <c r="F30" s="549"/>
      <c r="H30" s="325" t="s">
        <v>952</v>
      </c>
    </row>
    <row r="31" spans="1:10" ht="12" customHeight="1">
      <c r="A31" s="156" t="s">
        <v>903</v>
      </c>
      <c r="B31" s="720"/>
      <c r="C31" s="721"/>
      <c r="D31" s="720"/>
      <c r="E31" s="720"/>
      <c r="F31" s="721"/>
      <c r="G31" s="722"/>
      <c r="H31" s="167" t="s">
        <v>189</v>
      </c>
      <c r="I31" s="722"/>
    </row>
    <row r="32" spans="1:10" ht="10.199999999999999">
      <c r="B32" s="351"/>
      <c r="C32" s="352"/>
      <c r="D32" s="351"/>
      <c r="E32" s="351"/>
      <c r="F32" s="352"/>
      <c r="G32" s="350"/>
      <c r="H32" s="350"/>
    </row>
    <row r="33" spans="2:10" ht="15.6">
      <c r="B33" s="351"/>
      <c r="C33" s="723"/>
      <c r="D33" s="351"/>
      <c r="E33" s="724"/>
      <c r="F33" s="352"/>
      <c r="G33" s="351"/>
      <c r="H33" s="351"/>
      <c r="I33" s="351"/>
    </row>
    <row r="34" spans="2:10" ht="15.6">
      <c r="B34" s="351"/>
      <c r="C34" s="352"/>
      <c r="D34" s="351"/>
      <c r="E34" s="548"/>
      <c r="F34" s="352"/>
      <c r="G34" s="351"/>
      <c r="H34" s="351"/>
      <c r="I34" s="351"/>
    </row>
    <row r="35" spans="2:10" s="351" customFormat="1" ht="12" customHeight="1">
      <c r="B35" s="353"/>
      <c r="C35" s="354"/>
      <c r="D35" s="355"/>
      <c r="E35" s="354"/>
      <c r="F35" s="355"/>
      <c r="G35" s="354"/>
      <c r="H35" s="356"/>
      <c r="I35" s="353"/>
      <c r="J35" s="335"/>
    </row>
    <row r="36" spans="2:10" s="351" customFormat="1" ht="18" customHeight="1">
      <c r="B36" s="357"/>
      <c r="C36" s="1384"/>
      <c r="D36" s="1384"/>
      <c r="E36" s="1384"/>
      <c r="F36" s="1384"/>
      <c r="G36" s="1384"/>
      <c r="H36" s="1384"/>
      <c r="I36" s="1384"/>
      <c r="J36" s="358"/>
    </row>
    <row r="37" spans="2:10" s="351" customFormat="1" ht="12" customHeight="1">
      <c r="C37" s="354"/>
      <c r="D37" s="355"/>
      <c r="E37" s="354"/>
      <c r="F37" s="355"/>
      <c r="G37" s="354"/>
      <c r="H37" s="355"/>
    </row>
    <row r="38" spans="2:10" s="351" customFormat="1" ht="12" customHeight="1">
      <c r="C38" s="354"/>
      <c r="D38" s="355"/>
      <c r="E38" s="354"/>
      <c r="F38" s="355"/>
      <c r="G38" s="354"/>
      <c r="H38" s="355"/>
    </row>
    <row r="39" spans="2:10" s="351" customFormat="1" ht="12" customHeight="1">
      <c r="C39" s="354"/>
      <c r="D39" s="355"/>
      <c r="E39" s="354"/>
      <c r="F39" s="355"/>
      <c r="G39" s="354"/>
      <c r="H39" s="355"/>
    </row>
  </sheetData>
  <mergeCells count="4">
    <mergeCell ref="B3:B7"/>
    <mergeCell ref="C3:I3"/>
    <mergeCell ref="C36:I36"/>
    <mergeCell ref="A3:A7"/>
  </mergeCells>
  <hyperlinks>
    <hyperlink ref="F1" location="'TABLOİÇİNDE-1'!A49" display="İÇİNDEKİLER / INDEX"/>
  </hyperlinks>
  <printOptions horizontalCentered="1" verticalCentered="1" gridLinesSet="0"/>
  <pageMargins left="0" right="0.39370078740157483" top="0.78740157480314965" bottom="0.78740157480314965" header="0.78740157480314965" footer="0.78740157480314965"/>
  <pageSetup paperSize="9" scale="7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zoomScale="80" zoomScaleNormal="80" workbookViewId="0">
      <selection activeCell="A3" sqref="A3:A4"/>
    </sheetView>
  </sheetViews>
  <sheetFormatPr defaultColWidth="10.6640625" defaultRowHeight="11.1" customHeight="1"/>
  <cols>
    <col min="1" max="1" width="30.5546875" style="350" customWidth="1"/>
    <col min="2" max="3" width="9.33203125" style="383" bestFit="1" customWidth="1"/>
    <col min="4" max="4" width="19.5546875" style="383" bestFit="1" customWidth="1"/>
    <col min="5" max="5" width="18.5546875" style="384" customWidth="1"/>
    <col min="6" max="6" width="2.44140625" style="350" customWidth="1"/>
    <col min="7" max="7" width="28" style="350" customWidth="1"/>
    <col min="8" max="179" width="8.6640625" style="350" customWidth="1"/>
    <col min="180" max="256" width="10.6640625" style="350"/>
    <col min="257" max="257" width="30.5546875" style="350" customWidth="1"/>
    <col min="258" max="258" width="18.88671875" style="350" customWidth="1"/>
    <col min="259" max="261" width="18.5546875" style="350" customWidth="1"/>
    <col min="262" max="262" width="4.6640625" style="350" customWidth="1"/>
    <col min="263" max="263" width="47.44140625" style="350" customWidth="1"/>
    <col min="264" max="435" width="8.6640625" style="350" customWidth="1"/>
    <col min="436" max="512" width="10.6640625" style="350"/>
    <col min="513" max="513" width="30.5546875" style="350" customWidth="1"/>
    <col min="514" max="514" width="18.88671875" style="350" customWidth="1"/>
    <col min="515" max="517" width="18.5546875" style="350" customWidth="1"/>
    <col min="518" max="518" width="4.6640625" style="350" customWidth="1"/>
    <col min="519" max="519" width="47.44140625" style="350" customWidth="1"/>
    <col min="520" max="691" width="8.6640625" style="350" customWidth="1"/>
    <col min="692" max="768" width="10.6640625" style="350"/>
    <col min="769" max="769" width="30.5546875" style="350" customWidth="1"/>
    <col min="770" max="770" width="18.88671875" style="350" customWidth="1"/>
    <col min="771" max="773" width="18.5546875" style="350" customWidth="1"/>
    <col min="774" max="774" width="4.6640625" style="350" customWidth="1"/>
    <col min="775" max="775" width="47.44140625" style="350" customWidth="1"/>
    <col min="776" max="947" width="8.6640625" style="350" customWidth="1"/>
    <col min="948" max="1024" width="10.6640625" style="350"/>
    <col min="1025" max="1025" width="30.5546875" style="350" customWidth="1"/>
    <col min="1026" max="1026" width="18.88671875" style="350" customWidth="1"/>
    <col min="1027" max="1029" width="18.5546875" style="350" customWidth="1"/>
    <col min="1030" max="1030" width="4.6640625" style="350" customWidth="1"/>
    <col min="1031" max="1031" width="47.44140625" style="350" customWidth="1"/>
    <col min="1032" max="1203" width="8.6640625" style="350" customWidth="1"/>
    <col min="1204" max="1280" width="10.6640625" style="350"/>
    <col min="1281" max="1281" width="30.5546875" style="350" customWidth="1"/>
    <col min="1282" max="1282" width="18.88671875" style="350" customWidth="1"/>
    <col min="1283" max="1285" width="18.5546875" style="350" customWidth="1"/>
    <col min="1286" max="1286" width="4.6640625" style="350" customWidth="1"/>
    <col min="1287" max="1287" width="47.44140625" style="350" customWidth="1"/>
    <col min="1288" max="1459" width="8.6640625" style="350" customWidth="1"/>
    <col min="1460" max="1536" width="10.6640625" style="350"/>
    <col min="1537" max="1537" width="30.5546875" style="350" customWidth="1"/>
    <col min="1538" max="1538" width="18.88671875" style="350" customWidth="1"/>
    <col min="1539" max="1541" width="18.5546875" style="350" customWidth="1"/>
    <col min="1542" max="1542" width="4.6640625" style="350" customWidth="1"/>
    <col min="1543" max="1543" width="47.44140625" style="350" customWidth="1"/>
    <col min="1544" max="1715" width="8.6640625" style="350" customWidth="1"/>
    <col min="1716" max="1792" width="10.6640625" style="350"/>
    <col min="1793" max="1793" width="30.5546875" style="350" customWidth="1"/>
    <col min="1794" max="1794" width="18.88671875" style="350" customWidth="1"/>
    <col min="1795" max="1797" width="18.5546875" style="350" customWidth="1"/>
    <col min="1798" max="1798" width="4.6640625" style="350" customWidth="1"/>
    <col min="1799" max="1799" width="47.44140625" style="350" customWidth="1"/>
    <col min="1800" max="1971" width="8.6640625" style="350" customWidth="1"/>
    <col min="1972" max="2048" width="10.6640625" style="350"/>
    <col min="2049" max="2049" width="30.5546875" style="350" customWidth="1"/>
    <col min="2050" max="2050" width="18.88671875" style="350" customWidth="1"/>
    <col min="2051" max="2053" width="18.5546875" style="350" customWidth="1"/>
    <col min="2054" max="2054" width="4.6640625" style="350" customWidth="1"/>
    <col min="2055" max="2055" width="47.44140625" style="350" customWidth="1"/>
    <col min="2056" max="2227" width="8.6640625" style="350" customWidth="1"/>
    <col min="2228" max="2304" width="10.6640625" style="350"/>
    <col min="2305" max="2305" width="30.5546875" style="350" customWidth="1"/>
    <col min="2306" max="2306" width="18.88671875" style="350" customWidth="1"/>
    <col min="2307" max="2309" width="18.5546875" style="350" customWidth="1"/>
    <col min="2310" max="2310" width="4.6640625" style="350" customWidth="1"/>
    <col min="2311" max="2311" width="47.44140625" style="350" customWidth="1"/>
    <col min="2312" max="2483" width="8.6640625" style="350" customWidth="1"/>
    <col min="2484" max="2560" width="10.6640625" style="350"/>
    <col min="2561" max="2561" width="30.5546875" style="350" customWidth="1"/>
    <col min="2562" max="2562" width="18.88671875" style="350" customWidth="1"/>
    <col min="2563" max="2565" width="18.5546875" style="350" customWidth="1"/>
    <col min="2566" max="2566" width="4.6640625" style="350" customWidth="1"/>
    <col min="2567" max="2567" width="47.44140625" style="350" customWidth="1"/>
    <col min="2568" max="2739" width="8.6640625" style="350" customWidth="1"/>
    <col min="2740" max="2816" width="10.6640625" style="350"/>
    <col min="2817" max="2817" width="30.5546875" style="350" customWidth="1"/>
    <col min="2818" max="2818" width="18.88671875" style="350" customWidth="1"/>
    <col min="2819" max="2821" width="18.5546875" style="350" customWidth="1"/>
    <col min="2822" max="2822" width="4.6640625" style="350" customWidth="1"/>
    <col min="2823" max="2823" width="47.44140625" style="350" customWidth="1"/>
    <col min="2824" max="2995" width="8.6640625" style="350" customWidth="1"/>
    <col min="2996" max="3072" width="10.6640625" style="350"/>
    <col min="3073" max="3073" width="30.5546875" style="350" customWidth="1"/>
    <col min="3074" max="3074" width="18.88671875" style="350" customWidth="1"/>
    <col min="3075" max="3077" width="18.5546875" style="350" customWidth="1"/>
    <col min="3078" max="3078" width="4.6640625" style="350" customWidth="1"/>
    <col min="3079" max="3079" width="47.44140625" style="350" customWidth="1"/>
    <col min="3080" max="3251" width="8.6640625" style="350" customWidth="1"/>
    <col min="3252" max="3328" width="10.6640625" style="350"/>
    <col min="3329" max="3329" width="30.5546875" style="350" customWidth="1"/>
    <col min="3330" max="3330" width="18.88671875" style="350" customWidth="1"/>
    <col min="3331" max="3333" width="18.5546875" style="350" customWidth="1"/>
    <col min="3334" max="3334" width="4.6640625" style="350" customWidth="1"/>
    <col min="3335" max="3335" width="47.44140625" style="350" customWidth="1"/>
    <col min="3336" max="3507" width="8.6640625" style="350" customWidth="1"/>
    <col min="3508" max="3584" width="10.6640625" style="350"/>
    <col min="3585" max="3585" width="30.5546875" style="350" customWidth="1"/>
    <col min="3586" max="3586" width="18.88671875" style="350" customWidth="1"/>
    <col min="3587" max="3589" width="18.5546875" style="350" customWidth="1"/>
    <col min="3590" max="3590" width="4.6640625" style="350" customWidth="1"/>
    <col min="3591" max="3591" width="47.44140625" style="350" customWidth="1"/>
    <col min="3592" max="3763" width="8.6640625" style="350" customWidth="1"/>
    <col min="3764" max="3840" width="10.6640625" style="350"/>
    <col min="3841" max="3841" width="30.5546875" style="350" customWidth="1"/>
    <col min="3842" max="3842" width="18.88671875" style="350" customWidth="1"/>
    <col min="3843" max="3845" width="18.5546875" style="350" customWidth="1"/>
    <col min="3846" max="3846" width="4.6640625" style="350" customWidth="1"/>
    <col min="3847" max="3847" width="47.44140625" style="350" customWidth="1"/>
    <col min="3848" max="4019" width="8.6640625" style="350" customWidth="1"/>
    <col min="4020" max="4096" width="10.6640625" style="350"/>
    <col min="4097" max="4097" width="30.5546875" style="350" customWidth="1"/>
    <col min="4098" max="4098" width="18.88671875" style="350" customWidth="1"/>
    <col min="4099" max="4101" width="18.5546875" style="350" customWidth="1"/>
    <col min="4102" max="4102" width="4.6640625" style="350" customWidth="1"/>
    <col min="4103" max="4103" width="47.44140625" style="350" customWidth="1"/>
    <col min="4104" max="4275" width="8.6640625" style="350" customWidth="1"/>
    <col min="4276" max="4352" width="10.6640625" style="350"/>
    <col min="4353" max="4353" width="30.5546875" style="350" customWidth="1"/>
    <col min="4354" max="4354" width="18.88671875" style="350" customWidth="1"/>
    <col min="4355" max="4357" width="18.5546875" style="350" customWidth="1"/>
    <col min="4358" max="4358" width="4.6640625" style="350" customWidth="1"/>
    <col min="4359" max="4359" width="47.44140625" style="350" customWidth="1"/>
    <col min="4360" max="4531" width="8.6640625" style="350" customWidth="1"/>
    <col min="4532" max="4608" width="10.6640625" style="350"/>
    <col min="4609" max="4609" width="30.5546875" style="350" customWidth="1"/>
    <col min="4610" max="4610" width="18.88671875" style="350" customWidth="1"/>
    <col min="4611" max="4613" width="18.5546875" style="350" customWidth="1"/>
    <col min="4614" max="4614" width="4.6640625" style="350" customWidth="1"/>
    <col min="4615" max="4615" width="47.44140625" style="350" customWidth="1"/>
    <col min="4616" max="4787" width="8.6640625" style="350" customWidth="1"/>
    <col min="4788" max="4864" width="10.6640625" style="350"/>
    <col min="4865" max="4865" width="30.5546875" style="350" customWidth="1"/>
    <col min="4866" max="4866" width="18.88671875" style="350" customWidth="1"/>
    <col min="4867" max="4869" width="18.5546875" style="350" customWidth="1"/>
    <col min="4870" max="4870" width="4.6640625" style="350" customWidth="1"/>
    <col min="4871" max="4871" width="47.44140625" style="350" customWidth="1"/>
    <col min="4872" max="5043" width="8.6640625" style="350" customWidth="1"/>
    <col min="5044" max="5120" width="10.6640625" style="350"/>
    <col min="5121" max="5121" width="30.5546875" style="350" customWidth="1"/>
    <col min="5122" max="5122" width="18.88671875" style="350" customWidth="1"/>
    <col min="5123" max="5125" width="18.5546875" style="350" customWidth="1"/>
    <col min="5126" max="5126" width="4.6640625" style="350" customWidth="1"/>
    <col min="5127" max="5127" width="47.44140625" style="350" customWidth="1"/>
    <col min="5128" max="5299" width="8.6640625" style="350" customWidth="1"/>
    <col min="5300" max="5376" width="10.6640625" style="350"/>
    <col min="5377" max="5377" width="30.5546875" style="350" customWidth="1"/>
    <col min="5378" max="5378" width="18.88671875" style="350" customWidth="1"/>
    <col min="5379" max="5381" width="18.5546875" style="350" customWidth="1"/>
    <col min="5382" max="5382" width="4.6640625" style="350" customWidth="1"/>
    <col min="5383" max="5383" width="47.44140625" style="350" customWidth="1"/>
    <col min="5384" max="5555" width="8.6640625" style="350" customWidth="1"/>
    <col min="5556" max="5632" width="10.6640625" style="350"/>
    <col min="5633" max="5633" width="30.5546875" style="350" customWidth="1"/>
    <col min="5634" max="5634" width="18.88671875" style="350" customWidth="1"/>
    <col min="5635" max="5637" width="18.5546875" style="350" customWidth="1"/>
    <col min="5638" max="5638" width="4.6640625" style="350" customWidth="1"/>
    <col min="5639" max="5639" width="47.44140625" style="350" customWidth="1"/>
    <col min="5640" max="5811" width="8.6640625" style="350" customWidth="1"/>
    <col min="5812" max="5888" width="10.6640625" style="350"/>
    <col min="5889" max="5889" width="30.5546875" style="350" customWidth="1"/>
    <col min="5890" max="5890" width="18.88671875" style="350" customWidth="1"/>
    <col min="5891" max="5893" width="18.5546875" style="350" customWidth="1"/>
    <col min="5894" max="5894" width="4.6640625" style="350" customWidth="1"/>
    <col min="5895" max="5895" width="47.44140625" style="350" customWidth="1"/>
    <col min="5896" max="6067" width="8.6640625" style="350" customWidth="1"/>
    <col min="6068" max="6144" width="10.6640625" style="350"/>
    <col min="6145" max="6145" width="30.5546875" style="350" customWidth="1"/>
    <col min="6146" max="6146" width="18.88671875" style="350" customWidth="1"/>
    <col min="6147" max="6149" width="18.5546875" style="350" customWidth="1"/>
    <col min="6150" max="6150" width="4.6640625" style="350" customWidth="1"/>
    <col min="6151" max="6151" width="47.44140625" style="350" customWidth="1"/>
    <col min="6152" max="6323" width="8.6640625" style="350" customWidth="1"/>
    <col min="6324" max="6400" width="10.6640625" style="350"/>
    <col min="6401" max="6401" width="30.5546875" style="350" customWidth="1"/>
    <col min="6402" max="6402" width="18.88671875" style="350" customWidth="1"/>
    <col min="6403" max="6405" width="18.5546875" style="350" customWidth="1"/>
    <col min="6406" max="6406" width="4.6640625" style="350" customWidth="1"/>
    <col min="6407" max="6407" width="47.44140625" style="350" customWidth="1"/>
    <col min="6408" max="6579" width="8.6640625" style="350" customWidth="1"/>
    <col min="6580" max="6656" width="10.6640625" style="350"/>
    <col min="6657" max="6657" width="30.5546875" style="350" customWidth="1"/>
    <col min="6658" max="6658" width="18.88671875" style="350" customWidth="1"/>
    <col min="6659" max="6661" width="18.5546875" style="350" customWidth="1"/>
    <col min="6662" max="6662" width="4.6640625" style="350" customWidth="1"/>
    <col min="6663" max="6663" width="47.44140625" style="350" customWidth="1"/>
    <col min="6664" max="6835" width="8.6640625" style="350" customWidth="1"/>
    <col min="6836" max="6912" width="10.6640625" style="350"/>
    <col min="6913" max="6913" width="30.5546875" style="350" customWidth="1"/>
    <col min="6914" max="6914" width="18.88671875" style="350" customWidth="1"/>
    <col min="6915" max="6917" width="18.5546875" style="350" customWidth="1"/>
    <col min="6918" max="6918" width="4.6640625" style="350" customWidth="1"/>
    <col min="6919" max="6919" width="47.44140625" style="350" customWidth="1"/>
    <col min="6920" max="7091" width="8.6640625" style="350" customWidth="1"/>
    <col min="7092" max="7168" width="10.6640625" style="350"/>
    <col min="7169" max="7169" width="30.5546875" style="350" customWidth="1"/>
    <col min="7170" max="7170" width="18.88671875" style="350" customWidth="1"/>
    <col min="7171" max="7173" width="18.5546875" style="350" customWidth="1"/>
    <col min="7174" max="7174" width="4.6640625" style="350" customWidth="1"/>
    <col min="7175" max="7175" width="47.44140625" style="350" customWidth="1"/>
    <col min="7176" max="7347" width="8.6640625" style="350" customWidth="1"/>
    <col min="7348" max="7424" width="10.6640625" style="350"/>
    <col min="7425" max="7425" width="30.5546875" style="350" customWidth="1"/>
    <col min="7426" max="7426" width="18.88671875" style="350" customWidth="1"/>
    <col min="7427" max="7429" width="18.5546875" style="350" customWidth="1"/>
    <col min="7430" max="7430" width="4.6640625" style="350" customWidth="1"/>
    <col min="7431" max="7431" width="47.44140625" style="350" customWidth="1"/>
    <col min="7432" max="7603" width="8.6640625" style="350" customWidth="1"/>
    <col min="7604" max="7680" width="10.6640625" style="350"/>
    <col min="7681" max="7681" width="30.5546875" style="350" customWidth="1"/>
    <col min="7682" max="7682" width="18.88671875" style="350" customWidth="1"/>
    <col min="7683" max="7685" width="18.5546875" style="350" customWidth="1"/>
    <col min="7686" max="7686" width="4.6640625" style="350" customWidth="1"/>
    <col min="7687" max="7687" width="47.44140625" style="350" customWidth="1"/>
    <col min="7688" max="7859" width="8.6640625" style="350" customWidth="1"/>
    <col min="7860" max="7936" width="10.6640625" style="350"/>
    <col min="7937" max="7937" width="30.5546875" style="350" customWidth="1"/>
    <col min="7938" max="7938" width="18.88671875" style="350" customWidth="1"/>
    <col min="7939" max="7941" width="18.5546875" style="350" customWidth="1"/>
    <col min="7942" max="7942" width="4.6640625" style="350" customWidth="1"/>
    <col min="7943" max="7943" width="47.44140625" style="350" customWidth="1"/>
    <col min="7944" max="8115" width="8.6640625" style="350" customWidth="1"/>
    <col min="8116" max="8192" width="10.6640625" style="350"/>
    <col min="8193" max="8193" width="30.5546875" style="350" customWidth="1"/>
    <col min="8194" max="8194" width="18.88671875" style="350" customWidth="1"/>
    <col min="8195" max="8197" width="18.5546875" style="350" customWidth="1"/>
    <col min="8198" max="8198" width="4.6640625" style="350" customWidth="1"/>
    <col min="8199" max="8199" width="47.44140625" style="350" customWidth="1"/>
    <col min="8200" max="8371" width="8.6640625" style="350" customWidth="1"/>
    <col min="8372" max="8448" width="10.6640625" style="350"/>
    <col min="8449" max="8449" width="30.5546875" style="350" customWidth="1"/>
    <col min="8450" max="8450" width="18.88671875" style="350" customWidth="1"/>
    <col min="8451" max="8453" width="18.5546875" style="350" customWidth="1"/>
    <col min="8454" max="8454" width="4.6640625" style="350" customWidth="1"/>
    <col min="8455" max="8455" width="47.44140625" style="350" customWidth="1"/>
    <col min="8456" max="8627" width="8.6640625" style="350" customWidth="1"/>
    <col min="8628" max="8704" width="10.6640625" style="350"/>
    <col min="8705" max="8705" width="30.5546875" style="350" customWidth="1"/>
    <col min="8706" max="8706" width="18.88671875" style="350" customWidth="1"/>
    <col min="8707" max="8709" width="18.5546875" style="350" customWidth="1"/>
    <col min="8710" max="8710" width="4.6640625" style="350" customWidth="1"/>
    <col min="8711" max="8711" width="47.44140625" style="350" customWidth="1"/>
    <col min="8712" max="8883" width="8.6640625" style="350" customWidth="1"/>
    <col min="8884" max="8960" width="10.6640625" style="350"/>
    <col min="8961" max="8961" width="30.5546875" style="350" customWidth="1"/>
    <col min="8962" max="8962" width="18.88671875" style="350" customWidth="1"/>
    <col min="8963" max="8965" width="18.5546875" style="350" customWidth="1"/>
    <col min="8966" max="8966" width="4.6640625" style="350" customWidth="1"/>
    <col min="8967" max="8967" width="47.44140625" style="350" customWidth="1"/>
    <col min="8968" max="9139" width="8.6640625" style="350" customWidth="1"/>
    <col min="9140" max="9216" width="10.6640625" style="350"/>
    <col min="9217" max="9217" width="30.5546875" style="350" customWidth="1"/>
    <col min="9218" max="9218" width="18.88671875" style="350" customWidth="1"/>
    <col min="9219" max="9221" width="18.5546875" style="350" customWidth="1"/>
    <col min="9222" max="9222" width="4.6640625" style="350" customWidth="1"/>
    <col min="9223" max="9223" width="47.44140625" style="350" customWidth="1"/>
    <col min="9224" max="9395" width="8.6640625" style="350" customWidth="1"/>
    <col min="9396" max="9472" width="10.6640625" style="350"/>
    <col min="9473" max="9473" width="30.5546875" style="350" customWidth="1"/>
    <col min="9474" max="9474" width="18.88671875" style="350" customWidth="1"/>
    <col min="9475" max="9477" width="18.5546875" style="350" customWidth="1"/>
    <col min="9478" max="9478" width="4.6640625" style="350" customWidth="1"/>
    <col min="9479" max="9479" width="47.44140625" style="350" customWidth="1"/>
    <col min="9480" max="9651" width="8.6640625" style="350" customWidth="1"/>
    <col min="9652" max="9728" width="10.6640625" style="350"/>
    <col min="9729" max="9729" width="30.5546875" style="350" customWidth="1"/>
    <col min="9730" max="9730" width="18.88671875" style="350" customWidth="1"/>
    <col min="9731" max="9733" width="18.5546875" style="350" customWidth="1"/>
    <col min="9734" max="9734" width="4.6640625" style="350" customWidth="1"/>
    <col min="9735" max="9735" width="47.44140625" style="350" customWidth="1"/>
    <col min="9736" max="9907" width="8.6640625" style="350" customWidth="1"/>
    <col min="9908" max="9984" width="10.6640625" style="350"/>
    <col min="9985" max="9985" width="30.5546875" style="350" customWidth="1"/>
    <col min="9986" max="9986" width="18.88671875" style="350" customWidth="1"/>
    <col min="9987" max="9989" width="18.5546875" style="350" customWidth="1"/>
    <col min="9990" max="9990" width="4.6640625" style="350" customWidth="1"/>
    <col min="9991" max="9991" width="47.44140625" style="350" customWidth="1"/>
    <col min="9992" max="10163" width="8.6640625" style="350" customWidth="1"/>
    <col min="10164" max="10240" width="10.6640625" style="350"/>
    <col min="10241" max="10241" width="30.5546875" style="350" customWidth="1"/>
    <col min="10242" max="10242" width="18.88671875" style="350" customWidth="1"/>
    <col min="10243" max="10245" width="18.5546875" style="350" customWidth="1"/>
    <col min="10246" max="10246" width="4.6640625" style="350" customWidth="1"/>
    <col min="10247" max="10247" width="47.44140625" style="350" customWidth="1"/>
    <col min="10248" max="10419" width="8.6640625" style="350" customWidth="1"/>
    <col min="10420" max="10496" width="10.6640625" style="350"/>
    <col min="10497" max="10497" width="30.5546875" style="350" customWidth="1"/>
    <col min="10498" max="10498" width="18.88671875" style="350" customWidth="1"/>
    <col min="10499" max="10501" width="18.5546875" style="350" customWidth="1"/>
    <col min="10502" max="10502" width="4.6640625" style="350" customWidth="1"/>
    <col min="10503" max="10503" width="47.44140625" style="350" customWidth="1"/>
    <col min="10504" max="10675" width="8.6640625" style="350" customWidth="1"/>
    <col min="10676" max="10752" width="10.6640625" style="350"/>
    <col min="10753" max="10753" width="30.5546875" style="350" customWidth="1"/>
    <col min="10754" max="10754" width="18.88671875" style="350" customWidth="1"/>
    <col min="10755" max="10757" width="18.5546875" style="350" customWidth="1"/>
    <col min="10758" max="10758" width="4.6640625" style="350" customWidth="1"/>
    <col min="10759" max="10759" width="47.44140625" style="350" customWidth="1"/>
    <col min="10760" max="10931" width="8.6640625" style="350" customWidth="1"/>
    <col min="10932" max="11008" width="10.6640625" style="350"/>
    <col min="11009" max="11009" width="30.5546875" style="350" customWidth="1"/>
    <col min="11010" max="11010" width="18.88671875" style="350" customWidth="1"/>
    <col min="11011" max="11013" width="18.5546875" style="350" customWidth="1"/>
    <col min="11014" max="11014" width="4.6640625" style="350" customWidth="1"/>
    <col min="11015" max="11015" width="47.44140625" style="350" customWidth="1"/>
    <col min="11016" max="11187" width="8.6640625" style="350" customWidth="1"/>
    <col min="11188" max="11264" width="10.6640625" style="350"/>
    <col min="11265" max="11265" width="30.5546875" style="350" customWidth="1"/>
    <col min="11266" max="11266" width="18.88671875" style="350" customWidth="1"/>
    <col min="11267" max="11269" width="18.5546875" style="350" customWidth="1"/>
    <col min="11270" max="11270" width="4.6640625" style="350" customWidth="1"/>
    <col min="11271" max="11271" width="47.44140625" style="350" customWidth="1"/>
    <col min="11272" max="11443" width="8.6640625" style="350" customWidth="1"/>
    <col min="11444" max="11520" width="10.6640625" style="350"/>
    <col min="11521" max="11521" width="30.5546875" style="350" customWidth="1"/>
    <col min="11522" max="11522" width="18.88671875" style="350" customWidth="1"/>
    <col min="11523" max="11525" width="18.5546875" style="350" customWidth="1"/>
    <col min="11526" max="11526" width="4.6640625" style="350" customWidth="1"/>
    <col min="11527" max="11527" width="47.44140625" style="350" customWidth="1"/>
    <col min="11528" max="11699" width="8.6640625" style="350" customWidth="1"/>
    <col min="11700" max="11776" width="10.6640625" style="350"/>
    <col min="11777" max="11777" width="30.5546875" style="350" customWidth="1"/>
    <col min="11778" max="11778" width="18.88671875" style="350" customWidth="1"/>
    <col min="11779" max="11781" width="18.5546875" style="350" customWidth="1"/>
    <col min="11782" max="11782" width="4.6640625" style="350" customWidth="1"/>
    <col min="11783" max="11783" width="47.44140625" style="350" customWidth="1"/>
    <col min="11784" max="11955" width="8.6640625" style="350" customWidth="1"/>
    <col min="11956" max="12032" width="10.6640625" style="350"/>
    <col min="12033" max="12033" width="30.5546875" style="350" customWidth="1"/>
    <col min="12034" max="12034" width="18.88671875" style="350" customWidth="1"/>
    <col min="12035" max="12037" width="18.5546875" style="350" customWidth="1"/>
    <col min="12038" max="12038" width="4.6640625" style="350" customWidth="1"/>
    <col min="12039" max="12039" width="47.44140625" style="350" customWidth="1"/>
    <col min="12040" max="12211" width="8.6640625" style="350" customWidth="1"/>
    <col min="12212" max="12288" width="10.6640625" style="350"/>
    <col min="12289" max="12289" width="30.5546875" style="350" customWidth="1"/>
    <col min="12290" max="12290" width="18.88671875" style="350" customWidth="1"/>
    <col min="12291" max="12293" width="18.5546875" style="350" customWidth="1"/>
    <col min="12294" max="12294" width="4.6640625" style="350" customWidth="1"/>
    <col min="12295" max="12295" width="47.44140625" style="350" customWidth="1"/>
    <col min="12296" max="12467" width="8.6640625" style="350" customWidth="1"/>
    <col min="12468" max="12544" width="10.6640625" style="350"/>
    <col min="12545" max="12545" width="30.5546875" style="350" customWidth="1"/>
    <col min="12546" max="12546" width="18.88671875" style="350" customWidth="1"/>
    <col min="12547" max="12549" width="18.5546875" style="350" customWidth="1"/>
    <col min="12550" max="12550" width="4.6640625" style="350" customWidth="1"/>
    <col min="12551" max="12551" width="47.44140625" style="350" customWidth="1"/>
    <col min="12552" max="12723" width="8.6640625" style="350" customWidth="1"/>
    <col min="12724" max="12800" width="10.6640625" style="350"/>
    <col min="12801" max="12801" width="30.5546875" style="350" customWidth="1"/>
    <col min="12802" max="12802" width="18.88671875" style="350" customWidth="1"/>
    <col min="12803" max="12805" width="18.5546875" style="350" customWidth="1"/>
    <col min="12806" max="12806" width="4.6640625" style="350" customWidth="1"/>
    <col min="12807" max="12807" width="47.44140625" style="350" customWidth="1"/>
    <col min="12808" max="12979" width="8.6640625" style="350" customWidth="1"/>
    <col min="12980" max="13056" width="10.6640625" style="350"/>
    <col min="13057" max="13057" width="30.5546875" style="350" customWidth="1"/>
    <col min="13058" max="13058" width="18.88671875" style="350" customWidth="1"/>
    <col min="13059" max="13061" width="18.5546875" style="350" customWidth="1"/>
    <col min="13062" max="13062" width="4.6640625" style="350" customWidth="1"/>
    <col min="13063" max="13063" width="47.44140625" style="350" customWidth="1"/>
    <col min="13064" max="13235" width="8.6640625" style="350" customWidth="1"/>
    <col min="13236" max="13312" width="10.6640625" style="350"/>
    <col min="13313" max="13313" width="30.5546875" style="350" customWidth="1"/>
    <col min="13314" max="13314" width="18.88671875" style="350" customWidth="1"/>
    <col min="13315" max="13317" width="18.5546875" style="350" customWidth="1"/>
    <col min="13318" max="13318" width="4.6640625" style="350" customWidth="1"/>
    <col min="13319" max="13319" width="47.44140625" style="350" customWidth="1"/>
    <col min="13320" max="13491" width="8.6640625" style="350" customWidth="1"/>
    <col min="13492" max="13568" width="10.6640625" style="350"/>
    <col min="13569" max="13569" width="30.5546875" style="350" customWidth="1"/>
    <col min="13570" max="13570" width="18.88671875" style="350" customWidth="1"/>
    <col min="13571" max="13573" width="18.5546875" style="350" customWidth="1"/>
    <col min="13574" max="13574" width="4.6640625" style="350" customWidth="1"/>
    <col min="13575" max="13575" width="47.44140625" style="350" customWidth="1"/>
    <col min="13576" max="13747" width="8.6640625" style="350" customWidth="1"/>
    <col min="13748" max="13824" width="10.6640625" style="350"/>
    <col min="13825" max="13825" width="30.5546875" style="350" customWidth="1"/>
    <col min="13826" max="13826" width="18.88671875" style="350" customWidth="1"/>
    <col min="13827" max="13829" width="18.5546875" style="350" customWidth="1"/>
    <col min="13830" max="13830" width="4.6640625" style="350" customWidth="1"/>
    <col min="13831" max="13831" width="47.44140625" style="350" customWidth="1"/>
    <col min="13832" max="14003" width="8.6640625" style="350" customWidth="1"/>
    <col min="14004" max="14080" width="10.6640625" style="350"/>
    <col min="14081" max="14081" width="30.5546875" style="350" customWidth="1"/>
    <col min="14082" max="14082" width="18.88671875" style="350" customWidth="1"/>
    <col min="14083" max="14085" width="18.5546875" style="350" customWidth="1"/>
    <col min="14086" max="14086" width="4.6640625" style="350" customWidth="1"/>
    <col min="14087" max="14087" width="47.44140625" style="350" customWidth="1"/>
    <col min="14088" max="14259" width="8.6640625" style="350" customWidth="1"/>
    <col min="14260" max="14336" width="10.6640625" style="350"/>
    <col min="14337" max="14337" width="30.5546875" style="350" customWidth="1"/>
    <col min="14338" max="14338" width="18.88671875" style="350" customWidth="1"/>
    <col min="14339" max="14341" width="18.5546875" style="350" customWidth="1"/>
    <col min="14342" max="14342" width="4.6640625" style="350" customWidth="1"/>
    <col min="14343" max="14343" width="47.44140625" style="350" customWidth="1"/>
    <col min="14344" max="14515" width="8.6640625" style="350" customWidth="1"/>
    <col min="14516" max="14592" width="10.6640625" style="350"/>
    <col min="14593" max="14593" width="30.5546875" style="350" customWidth="1"/>
    <col min="14594" max="14594" width="18.88671875" style="350" customWidth="1"/>
    <col min="14595" max="14597" width="18.5546875" style="350" customWidth="1"/>
    <col min="14598" max="14598" width="4.6640625" style="350" customWidth="1"/>
    <col min="14599" max="14599" width="47.44140625" style="350" customWidth="1"/>
    <col min="14600" max="14771" width="8.6640625" style="350" customWidth="1"/>
    <col min="14772" max="14848" width="10.6640625" style="350"/>
    <col min="14849" max="14849" width="30.5546875" style="350" customWidth="1"/>
    <col min="14850" max="14850" width="18.88671875" style="350" customWidth="1"/>
    <col min="14851" max="14853" width="18.5546875" style="350" customWidth="1"/>
    <col min="14854" max="14854" width="4.6640625" style="350" customWidth="1"/>
    <col min="14855" max="14855" width="47.44140625" style="350" customWidth="1"/>
    <col min="14856" max="15027" width="8.6640625" style="350" customWidth="1"/>
    <col min="15028" max="15104" width="10.6640625" style="350"/>
    <col min="15105" max="15105" width="30.5546875" style="350" customWidth="1"/>
    <col min="15106" max="15106" width="18.88671875" style="350" customWidth="1"/>
    <col min="15107" max="15109" width="18.5546875" style="350" customWidth="1"/>
    <col min="15110" max="15110" width="4.6640625" style="350" customWidth="1"/>
    <col min="15111" max="15111" width="47.44140625" style="350" customWidth="1"/>
    <col min="15112" max="15283" width="8.6640625" style="350" customWidth="1"/>
    <col min="15284" max="15360" width="10.6640625" style="350"/>
    <col min="15361" max="15361" width="30.5546875" style="350" customWidth="1"/>
    <col min="15362" max="15362" width="18.88671875" style="350" customWidth="1"/>
    <col min="15363" max="15365" width="18.5546875" style="350" customWidth="1"/>
    <col min="15366" max="15366" width="4.6640625" style="350" customWidth="1"/>
    <col min="15367" max="15367" width="47.44140625" style="350" customWidth="1"/>
    <col min="15368" max="15539" width="8.6640625" style="350" customWidth="1"/>
    <col min="15540" max="15616" width="10.6640625" style="350"/>
    <col min="15617" max="15617" width="30.5546875" style="350" customWidth="1"/>
    <col min="15618" max="15618" width="18.88671875" style="350" customWidth="1"/>
    <col min="15619" max="15621" width="18.5546875" style="350" customWidth="1"/>
    <col min="15622" max="15622" width="4.6640625" style="350" customWidth="1"/>
    <col min="15623" max="15623" width="47.44140625" style="350" customWidth="1"/>
    <col min="15624" max="15795" width="8.6640625" style="350" customWidth="1"/>
    <col min="15796" max="15872" width="10.6640625" style="350"/>
    <col min="15873" max="15873" width="30.5546875" style="350" customWidth="1"/>
    <col min="15874" max="15874" width="18.88671875" style="350" customWidth="1"/>
    <col min="15875" max="15877" width="18.5546875" style="350" customWidth="1"/>
    <col min="15878" max="15878" width="4.6640625" style="350" customWidth="1"/>
    <col min="15879" max="15879" width="47.44140625" style="350" customWidth="1"/>
    <col min="15880" max="16051" width="8.6640625" style="350" customWidth="1"/>
    <col min="16052" max="16128" width="10.6640625" style="350"/>
    <col min="16129" max="16129" width="30.5546875" style="350" customWidth="1"/>
    <col min="16130" max="16130" width="18.88671875" style="350" customWidth="1"/>
    <col min="16131" max="16133" width="18.5546875" style="350" customWidth="1"/>
    <col min="16134" max="16134" width="4.6640625" style="350" customWidth="1"/>
    <col min="16135" max="16135" width="47.44140625" style="350" customWidth="1"/>
    <col min="16136" max="16307" width="8.6640625" style="350" customWidth="1"/>
    <col min="16308" max="16384" width="10.6640625" style="350"/>
  </cols>
  <sheetData>
    <row r="1" spans="1:11" s="363" customFormat="1" ht="18">
      <c r="A1" s="361" t="s">
        <v>971</v>
      </c>
      <c r="B1" s="362"/>
      <c r="C1" s="362"/>
      <c r="E1" s="1185" t="s">
        <v>751</v>
      </c>
    </row>
    <row r="2" spans="1:11" s="363" customFormat="1" ht="18.75" customHeight="1">
      <c r="A2" s="364" t="s">
        <v>972</v>
      </c>
      <c r="B2" s="365"/>
      <c r="C2" s="365"/>
      <c r="D2" s="365"/>
      <c r="E2" s="366"/>
      <c r="F2" s="367"/>
      <c r="G2" s="319" t="s">
        <v>17</v>
      </c>
    </row>
    <row r="3" spans="1:11" s="325" customFormat="1" ht="18.75" customHeight="1">
      <c r="A3" s="1389" t="s">
        <v>536</v>
      </c>
      <c r="B3" s="1388" t="s">
        <v>231</v>
      </c>
      <c r="C3" s="1388"/>
      <c r="D3" s="328" t="s">
        <v>546</v>
      </c>
      <c r="E3" s="1176" t="s">
        <v>4</v>
      </c>
      <c r="F3" s="313"/>
      <c r="G3" s="313"/>
    </row>
    <row r="4" spans="1:11" s="325" customFormat="1" ht="18.75" customHeight="1">
      <c r="A4" s="1390"/>
      <c r="B4" s="368">
        <v>2018</v>
      </c>
      <c r="C4" s="368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1" s="339" customFormat="1" ht="21" customHeight="1">
      <c r="A5" s="1174" t="s">
        <v>482</v>
      </c>
      <c r="B5" s="1162">
        <v>9437.0072259999997</v>
      </c>
      <c r="C5" s="1162">
        <v>10223.404726999999</v>
      </c>
      <c r="D5" s="1178">
        <f>C5-B5</f>
        <v>786.39750099999947</v>
      </c>
      <c r="E5" s="1179">
        <f t="shared" ref="E5:E26" si="0">(C5/B5-1)*100</f>
        <v>8.3331238619102308</v>
      </c>
      <c r="F5" s="1166"/>
      <c r="G5" s="1167" t="s">
        <v>483</v>
      </c>
      <c r="H5" s="370"/>
      <c r="K5" s="335"/>
    </row>
    <row r="6" spans="1:11" s="339" customFormat="1" ht="21" customHeight="1">
      <c r="A6" s="1174" t="s">
        <v>408</v>
      </c>
      <c r="B6" s="1167">
        <v>5100.7439420000001</v>
      </c>
      <c r="C6" s="1162">
        <v>5761.7923720000008</v>
      </c>
      <c r="D6" s="1178">
        <f t="shared" ref="D6:D26" si="1">C6-B6</f>
        <v>661.04843000000074</v>
      </c>
      <c r="E6" s="1179">
        <f t="shared" si="0"/>
        <v>12.959843456497921</v>
      </c>
      <c r="F6" s="1167"/>
      <c r="G6" s="369" t="s">
        <v>409</v>
      </c>
      <c r="K6" s="369"/>
    </row>
    <row r="7" spans="1:11" s="339" customFormat="1" ht="21" customHeight="1">
      <c r="A7" s="1174" t="s">
        <v>492</v>
      </c>
      <c r="B7" s="1162">
        <v>2766.3939970000001</v>
      </c>
      <c r="C7" s="1162">
        <v>3292.7970769999997</v>
      </c>
      <c r="D7" s="1178">
        <f t="shared" si="1"/>
        <v>526.40307999999959</v>
      </c>
      <c r="E7" s="1179">
        <f t="shared" si="0"/>
        <v>19.028492708227908</v>
      </c>
      <c r="F7" s="1166"/>
      <c r="G7" s="1167" t="s">
        <v>493</v>
      </c>
      <c r="K7" s="369"/>
    </row>
    <row r="8" spans="1:11" s="339" customFormat="1" ht="21" customHeight="1">
      <c r="A8" s="1174" t="s">
        <v>446</v>
      </c>
      <c r="B8" s="1162">
        <v>3652.6033509999997</v>
      </c>
      <c r="C8" s="1162">
        <v>4152.1370360000001</v>
      </c>
      <c r="D8" s="1178">
        <f t="shared" si="1"/>
        <v>499.53368500000033</v>
      </c>
      <c r="E8" s="1179">
        <f t="shared" si="0"/>
        <v>13.676099948362562</v>
      </c>
      <c r="F8" s="1166"/>
      <c r="G8" s="369" t="s">
        <v>551</v>
      </c>
      <c r="H8" s="371"/>
      <c r="K8" s="369"/>
    </row>
    <row r="9" spans="1:11" s="339" customFormat="1" ht="21" customHeight="1">
      <c r="A9" s="1174" t="s">
        <v>458</v>
      </c>
      <c r="B9" s="1162">
        <v>1583.5370199999998</v>
      </c>
      <c r="C9" s="1162">
        <v>2069.600508</v>
      </c>
      <c r="D9" s="1178">
        <f t="shared" si="1"/>
        <v>486.06348800000023</v>
      </c>
      <c r="E9" s="1179">
        <f t="shared" si="0"/>
        <v>30.694797902482907</v>
      </c>
      <c r="F9" s="1166"/>
      <c r="G9" s="369" t="s">
        <v>459</v>
      </c>
      <c r="K9" s="369"/>
    </row>
    <row r="10" spans="1:11" s="339" customFormat="1" ht="21" customHeight="1">
      <c r="A10" s="1174" t="s">
        <v>448</v>
      </c>
      <c r="B10" s="1162">
        <v>1684.156403</v>
      </c>
      <c r="C10" s="1162">
        <v>2156.509575</v>
      </c>
      <c r="D10" s="1178">
        <f t="shared" si="1"/>
        <v>472.35317200000009</v>
      </c>
      <c r="E10" s="1179">
        <f t="shared" si="0"/>
        <v>28.046870893854869</v>
      </c>
      <c r="F10" s="1172"/>
      <c r="G10" s="1167" t="s">
        <v>449</v>
      </c>
      <c r="K10" s="369"/>
    </row>
    <row r="11" spans="1:11" s="339" customFormat="1" ht="21" customHeight="1">
      <c r="A11" s="1174" t="s">
        <v>486</v>
      </c>
      <c r="B11" s="1162">
        <v>4022.8781720000002</v>
      </c>
      <c r="C11" s="1162">
        <v>4463.8309589999999</v>
      </c>
      <c r="D11" s="1178">
        <f t="shared" si="1"/>
        <v>440.95278699999972</v>
      </c>
      <c r="E11" s="1179">
        <f t="shared" si="0"/>
        <v>10.961127037580098</v>
      </c>
      <c r="F11" s="1167"/>
      <c r="G11" s="1167" t="s">
        <v>487</v>
      </c>
      <c r="H11" s="371"/>
      <c r="K11" s="369"/>
    </row>
    <row r="12" spans="1:11" s="339" customFormat="1" ht="21" customHeight="1">
      <c r="A12" s="1174" t="s">
        <v>428</v>
      </c>
      <c r="B12" s="1162">
        <v>575.88106300000004</v>
      </c>
      <c r="C12" s="1162">
        <v>955.34574400000008</v>
      </c>
      <c r="D12" s="1178">
        <f t="shared" si="1"/>
        <v>379.46468100000004</v>
      </c>
      <c r="E12" s="1179">
        <f t="shared" si="0"/>
        <v>65.892890977038434</v>
      </c>
      <c r="F12" s="1173"/>
      <c r="G12" s="1167" t="s">
        <v>428</v>
      </c>
      <c r="K12" s="335"/>
    </row>
    <row r="13" spans="1:11" s="339" customFormat="1" ht="21" customHeight="1">
      <c r="A13" s="1174" t="s">
        <v>478</v>
      </c>
      <c r="B13" s="1162">
        <v>3254.0190909999997</v>
      </c>
      <c r="C13" s="1162">
        <v>3627.2372149999992</v>
      </c>
      <c r="D13" s="1178">
        <f t="shared" si="1"/>
        <v>373.21812399999953</v>
      </c>
      <c r="E13" s="1179">
        <f t="shared" si="0"/>
        <v>11.469450963955619</v>
      </c>
      <c r="F13" s="1167"/>
      <c r="G13" s="1167" t="s">
        <v>973</v>
      </c>
      <c r="K13" s="369"/>
    </row>
    <row r="14" spans="1:11" s="339" customFormat="1" ht="21" customHeight="1">
      <c r="A14" s="1174" t="s">
        <v>436</v>
      </c>
      <c r="B14" s="1162">
        <v>1507.4844480000002</v>
      </c>
      <c r="C14" s="1162">
        <v>1843.3156180000001</v>
      </c>
      <c r="D14" s="1178">
        <f t="shared" si="1"/>
        <v>335.83116999999993</v>
      </c>
      <c r="E14" s="1179">
        <f t="shared" si="0"/>
        <v>22.27758770218502</v>
      </c>
      <c r="F14" s="1166"/>
      <c r="G14" s="1167" t="s">
        <v>437</v>
      </c>
      <c r="K14" s="335"/>
    </row>
    <row r="15" spans="1:11" s="339" customFormat="1" ht="21" customHeight="1">
      <c r="A15" s="1174" t="s">
        <v>454</v>
      </c>
      <c r="B15" s="1162">
        <v>2036.3005100000003</v>
      </c>
      <c r="C15" s="1162">
        <v>2347.4713179999999</v>
      </c>
      <c r="D15" s="1178">
        <f t="shared" si="1"/>
        <v>311.17080799999962</v>
      </c>
      <c r="E15" s="1179">
        <f t="shared" si="0"/>
        <v>15.281183031280566</v>
      </c>
      <c r="F15" s="1166"/>
      <c r="G15" s="1167" t="s">
        <v>455</v>
      </c>
      <c r="K15" s="369"/>
    </row>
    <row r="16" spans="1:11" s="339" customFormat="1" ht="21" customHeight="1">
      <c r="A16" s="1174" t="s">
        <v>460</v>
      </c>
      <c r="B16" s="1162">
        <v>3214.7502210000002</v>
      </c>
      <c r="C16" s="1162">
        <v>3508.8127710000008</v>
      </c>
      <c r="D16" s="1178">
        <f t="shared" si="1"/>
        <v>294.06255000000056</v>
      </c>
      <c r="E16" s="1179">
        <f t="shared" si="0"/>
        <v>9.1472907624072786</v>
      </c>
      <c r="F16" s="1166"/>
      <c r="G16" s="1167" t="s">
        <v>541</v>
      </c>
      <c r="H16" s="373"/>
    </row>
    <row r="17" spans="1:11" s="339" customFormat="1" ht="21" customHeight="1">
      <c r="A17" s="1174" t="s">
        <v>404</v>
      </c>
      <c r="B17" s="1162">
        <v>7655.3395400000009</v>
      </c>
      <c r="C17" s="1162">
        <v>7945.8283190000002</v>
      </c>
      <c r="D17" s="1178">
        <f t="shared" si="1"/>
        <v>290.48877899999934</v>
      </c>
      <c r="E17" s="1179">
        <f t="shared" si="0"/>
        <v>3.79459039644372</v>
      </c>
      <c r="F17" s="1167"/>
      <c r="G17" s="1167" t="s">
        <v>405</v>
      </c>
      <c r="K17" s="369"/>
    </row>
    <row r="18" spans="1:11" s="339" customFormat="1" ht="21" customHeight="1">
      <c r="A18" s="1174" t="s">
        <v>552</v>
      </c>
      <c r="B18" s="1162">
        <v>503.19653299999993</v>
      </c>
      <c r="C18" s="1162">
        <v>744.70599700000014</v>
      </c>
      <c r="D18" s="1178">
        <f t="shared" si="1"/>
        <v>241.50946400000021</v>
      </c>
      <c r="E18" s="1179">
        <f t="shared" si="0"/>
        <v>47.995057231445635</v>
      </c>
      <c r="F18" s="1166"/>
      <c r="G18" s="1167" t="s">
        <v>553</v>
      </c>
      <c r="K18" s="369"/>
    </row>
    <row r="19" spans="1:11" s="339" customFormat="1" ht="21" customHeight="1">
      <c r="A19" s="1174" t="s">
        <v>967</v>
      </c>
      <c r="B19" s="1162">
        <v>740.41121799999996</v>
      </c>
      <c r="C19" s="1162">
        <v>969.54938200000004</v>
      </c>
      <c r="D19" s="1178">
        <f t="shared" si="1"/>
        <v>229.13816400000007</v>
      </c>
      <c r="E19" s="1179">
        <f t="shared" si="0"/>
        <v>30.947419275865172</v>
      </c>
      <c r="F19" s="1166"/>
      <c r="G19" s="1167" t="s">
        <v>967</v>
      </c>
      <c r="K19" s="369"/>
    </row>
    <row r="20" spans="1:11" s="339" customFormat="1" ht="21" customHeight="1">
      <c r="A20" s="1174" t="s">
        <v>968</v>
      </c>
      <c r="B20" s="1162">
        <v>368.67528299999992</v>
      </c>
      <c r="C20" s="1162">
        <v>595.90366700000004</v>
      </c>
      <c r="D20" s="1178">
        <f t="shared" si="1"/>
        <v>227.22838400000012</v>
      </c>
      <c r="E20" s="1179">
        <f t="shared" si="0"/>
        <v>61.633745053638478</v>
      </c>
      <c r="F20" s="1166"/>
      <c r="G20" s="1167" t="s">
        <v>974</v>
      </c>
      <c r="K20" s="369"/>
    </row>
    <row r="21" spans="1:11" s="339" customFormat="1" ht="21" customHeight="1">
      <c r="A21" s="1174" t="s">
        <v>756</v>
      </c>
      <c r="B21" s="1162">
        <v>522.26314000000002</v>
      </c>
      <c r="C21" s="1162">
        <v>729.17883699999993</v>
      </c>
      <c r="D21" s="1178">
        <f t="shared" si="1"/>
        <v>206.91569699999991</v>
      </c>
      <c r="E21" s="1179">
        <f t="shared" si="0"/>
        <v>39.61905046563308</v>
      </c>
      <c r="F21" s="1167"/>
      <c r="G21" s="1167" t="s">
        <v>757</v>
      </c>
      <c r="K21" s="369"/>
    </row>
    <row r="22" spans="1:11" s="339" customFormat="1" ht="21" customHeight="1">
      <c r="A22" s="1174" t="s">
        <v>969</v>
      </c>
      <c r="B22" s="1162">
        <v>1030.5871269999998</v>
      </c>
      <c r="C22" s="1162">
        <v>1232.1285370000001</v>
      </c>
      <c r="D22" s="1178">
        <f t="shared" si="1"/>
        <v>201.54141000000027</v>
      </c>
      <c r="E22" s="1179">
        <f t="shared" si="0"/>
        <v>19.555979763368448</v>
      </c>
      <c r="F22" s="1167"/>
      <c r="G22" s="1167" t="s">
        <v>481</v>
      </c>
      <c r="H22" s="371"/>
      <c r="K22" s="369"/>
    </row>
    <row r="23" spans="1:11" s="339" customFormat="1" ht="21" customHeight="1">
      <c r="A23" s="1174" t="s">
        <v>970</v>
      </c>
      <c r="B23" s="1162">
        <v>439.13805400000001</v>
      </c>
      <c r="C23" s="1162">
        <v>634.47504300000003</v>
      </c>
      <c r="D23" s="1178">
        <f t="shared" si="1"/>
        <v>195.33698900000002</v>
      </c>
      <c r="E23" s="1179">
        <f t="shared" si="0"/>
        <v>44.481908871418383</v>
      </c>
      <c r="F23" s="1167"/>
      <c r="G23" s="1167" t="s">
        <v>975</v>
      </c>
      <c r="K23" s="369"/>
    </row>
    <row r="24" spans="1:11" s="339" customFormat="1" ht="21" customHeight="1">
      <c r="A24" s="1174" t="s">
        <v>736</v>
      </c>
      <c r="B24" s="1162">
        <v>579.29635700000006</v>
      </c>
      <c r="C24" s="1162">
        <v>750.30422299999998</v>
      </c>
      <c r="D24" s="1178">
        <f t="shared" si="1"/>
        <v>171.00786599999992</v>
      </c>
      <c r="E24" s="1179">
        <f t="shared" si="0"/>
        <v>29.519927742269569</v>
      </c>
      <c r="F24" s="1167"/>
      <c r="G24" s="1167" t="s">
        <v>737</v>
      </c>
      <c r="K24" s="369"/>
    </row>
    <row r="25" spans="1:11" s="313" customFormat="1" ht="21" customHeight="1">
      <c r="A25" s="725" t="s">
        <v>544</v>
      </c>
      <c r="B25" s="375">
        <f>SUM(B5:B24)</f>
        <v>50674.662696000007</v>
      </c>
      <c r="C25" s="375">
        <f>SUM(C5:C24)</f>
        <v>58004.32892499998</v>
      </c>
      <c r="D25" s="1180">
        <f t="shared" si="1"/>
        <v>7329.6662289999731</v>
      </c>
      <c r="E25" s="1181">
        <f t="shared" si="0"/>
        <v>14.464163822798447</v>
      </c>
      <c r="F25" s="344"/>
      <c r="G25" s="361" t="s">
        <v>216</v>
      </c>
    </row>
    <row r="26" spans="1:11" s="376" customFormat="1" ht="21" customHeight="1">
      <c r="A26" s="726" t="s">
        <v>139</v>
      </c>
      <c r="B26" s="346">
        <v>177168.64411399997</v>
      </c>
      <c r="C26" s="346">
        <v>180832.72200000001</v>
      </c>
      <c r="D26" s="1182">
        <f t="shared" si="1"/>
        <v>3664.0778860000428</v>
      </c>
      <c r="E26" s="1183">
        <f t="shared" si="0"/>
        <v>2.0681300036604622</v>
      </c>
      <c r="F26" s="348"/>
      <c r="G26" s="364" t="s">
        <v>140</v>
      </c>
    </row>
    <row r="27" spans="1:11" s="325" customFormat="1" ht="15.6">
      <c r="A27" s="377" t="s">
        <v>548</v>
      </c>
      <c r="B27" s="378"/>
      <c r="C27" s="378"/>
      <c r="E27" s="1175" t="s">
        <v>549</v>
      </c>
      <c r="F27" s="1175"/>
    </row>
    <row r="28" spans="1:11" ht="12" customHeight="1">
      <c r="A28" s="379"/>
      <c r="B28" s="380"/>
      <c r="C28" s="380"/>
      <c r="D28" s="380"/>
      <c r="E28" s="381"/>
      <c r="F28" s="382"/>
      <c r="G28" s="381"/>
    </row>
    <row r="29" spans="1:11" ht="16.2" customHeight="1">
      <c r="A29" s="379"/>
      <c r="B29" s="727"/>
      <c r="C29" s="728"/>
      <c r="D29" s="727"/>
      <c r="E29" s="381"/>
      <c r="F29" s="382"/>
      <c r="G29" s="381" t="s">
        <v>550</v>
      </c>
    </row>
    <row r="30" spans="1:11" ht="16.2" customHeight="1">
      <c r="A30" s="379"/>
      <c r="B30" s="723"/>
      <c r="C30" s="723"/>
      <c r="D30" s="380"/>
      <c r="E30" s="381"/>
      <c r="F30" s="382"/>
      <c r="G30" s="381"/>
    </row>
    <row r="31" spans="1:11" ht="16.2" customHeight="1">
      <c r="A31" s="351"/>
      <c r="B31" s="380"/>
      <c r="C31" s="380"/>
    </row>
  </sheetData>
  <mergeCells count="2">
    <mergeCell ref="B3:C3"/>
    <mergeCell ref="A3:A4"/>
  </mergeCells>
  <hyperlinks>
    <hyperlink ref="E1" location="'TABLOİÇİNDE-1'!A52" display="İÇİNDEKİLER / INDEX"/>
  </hyperlinks>
  <printOptions horizontalCentered="1" verticalCentered="1" gridLinesSet="0"/>
  <pageMargins left="0" right="0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showGridLines="0" zoomScale="75" workbookViewId="0">
      <selection activeCell="E1" sqref="E1"/>
    </sheetView>
  </sheetViews>
  <sheetFormatPr defaultColWidth="10.6640625" defaultRowHeight="10.199999999999999"/>
  <cols>
    <col min="1" max="1" width="35.88671875" style="418" customWidth="1"/>
    <col min="2" max="2" width="8.6640625" style="419" bestFit="1" customWidth="1"/>
    <col min="3" max="3" width="8.6640625" style="420" bestFit="1" customWidth="1"/>
    <col min="4" max="4" width="16.88671875" style="420" customWidth="1"/>
    <col min="5" max="5" width="16.88671875" style="418" customWidth="1"/>
    <col min="6" max="6" width="1.6640625" style="418" customWidth="1"/>
    <col min="7" max="7" width="55.5546875" style="418" bestFit="1" customWidth="1"/>
    <col min="8" max="204" width="8.6640625" style="418" customWidth="1"/>
    <col min="205" max="256" width="10.6640625" style="418"/>
    <col min="257" max="257" width="35.88671875" style="418" customWidth="1"/>
    <col min="258" max="261" width="16.88671875" style="418" customWidth="1"/>
    <col min="262" max="262" width="4.6640625" style="418" customWidth="1"/>
    <col min="263" max="263" width="55.5546875" style="418" bestFit="1" customWidth="1"/>
    <col min="264" max="460" width="8.6640625" style="418" customWidth="1"/>
    <col min="461" max="512" width="10.6640625" style="418"/>
    <col min="513" max="513" width="35.88671875" style="418" customWidth="1"/>
    <col min="514" max="517" width="16.88671875" style="418" customWidth="1"/>
    <col min="518" max="518" width="4.6640625" style="418" customWidth="1"/>
    <col min="519" max="519" width="55.5546875" style="418" bestFit="1" customWidth="1"/>
    <col min="520" max="716" width="8.6640625" style="418" customWidth="1"/>
    <col min="717" max="768" width="10.6640625" style="418"/>
    <col min="769" max="769" width="35.88671875" style="418" customWidth="1"/>
    <col min="770" max="773" width="16.88671875" style="418" customWidth="1"/>
    <col min="774" max="774" width="4.6640625" style="418" customWidth="1"/>
    <col min="775" max="775" width="55.5546875" style="418" bestFit="1" customWidth="1"/>
    <col min="776" max="972" width="8.6640625" style="418" customWidth="1"/>
    <col min="973" max="1024" width="10.6640625" style="418"/>
    <col min="1025" max="1025" width="35.88671875" style="418" customWidth="1"/>
    <col min="1026" max="1029" width="16.88671875" style="418" customWidth="1"/>
    <col min="1030" max="1030" width="4.6640625" style="418" customWidth="1"/>
    <col min="1031" max="1031" width="55.5546875" style="418" bestFit="1" customWidth="1"/>
    <col min="1032" max="1228" width="8.6640625" style="418" customWidth="1"/>
    <col min="1229" max="1280" width="10.6640625" style="418"/>
    <col min="1281" max="1281" width="35.88671875" style="418" customWidth="1"/>
    <col min="1282" max="1285" width="16.88671875" style="418" customWidth="1"/>
    <col min="1286" max="1286" width="4.6640625" style="418" customWidth="1"/>
    <col min="1287" max="1287" width="55.5546875" style="418" bestFit="1" customWidth="1"/>
    <col min="1288" max="1484" width="8.6640625" style="418" customWidth="1"/>
    <col min="1485" max="1536" width="10.6640625" style="418"/>
    <col min="1537" max="1537" width="35.88671875" style="418" customWidth="1"/>
    <col min="1538" max="1541" width="16.88671875" style="418" customWidth="1"/>
    <col min="1542" max="1542" width="4.6640625" style="418" customWidth="1"/>
    <col min="1543" max="1543" width="55.5546875" style="418" bestFit="1" customWidth="1"/>
    <col min="1544" max="1740" width="8.6640625" style="418" customWidth="1"/>
    <col min="1741" max="1792" width="10.6640625" style="418"/>
    <col min="1793" max="1793" width="35.88671875" style="418" customWidth="1"/>
    <col min="1794" max="1797" width="16.88671875" style="418" customWidth="1"/>
    <col min="1798" max="1798" width="4.6640625" style="418" customWidth="1"/>
    <col min="1799" max="1799" width="55.5546875" style="418" bestFit="1" customWidth="1"/>
    <col min="1800" max="1996" width="8.6640625" style="418" customWidth="1"/>
    <col min="1997" max="2048" width="10.6640625" style="418"/>
    <col min="2049" max="2049" width="35.88671875" style="418" customWidth="1"/>
    <col min="2050" max="2053" width="16.88671875" style="418" customWidth="1"/>
    <col min="2054" max="2054" width="4.6640625" style="418" customWidth="1"/>
    <col min="2055" max="2055" width="55.5546875" style="418" bestFit="1" customWidth="1"/>
    <col min="2056" max="2252" width="8.6640625" style="418" customWidth="1"/>
    <col min="2253" max="2304" width="10.6640625" style="418"/>
    <col min="2305" max="2305" width="35.88671875" style="418" customWidth="1"/>
    <col min="2306" max="2309" width="16.88671875" style="418" customWidth="1"/>
    <col min="2310" max="2310" width="4.6640625" style="418" customWidth="1"/>
    <col min="2311" max="2311" width="55.5546875" style="418" bestFit="1" customWidth="1"/>
    <col min="2312" max="2508" width="8.6640625" style="418" customWidth="1"/>
    <col min="2509" max="2560" width="10.6640625" style="418"/>
    <col min="2561" max="2561" width="35.88671875" style="418" customWidth="1"/>
    <col min="2562" max="2565" width="16.88671875" style="418" customWidth="1"/>
    <col min="2566" max="2566" width="4.6640625" style="418" customWidth="1"/>
    <col min="2567" max="2567" width="55.5546875" style="418" bestFit="1" customWidth="1"/>
    <col min="2568" max="2764" width="8.6640625" style="418" customWidth="1"/>
    <col min="2765" max="2816" width="10.6640625" style="418"/>
    <col min="2817" max="2817" width="35.88671875" style="418" customWidth="1"/>
    <col min="2818" max="2821" width="16.88671875" style="418" customWidth="1"/>
    <col min="2822" max="2822" width="4.6640625" style="418" customWidth="1"/>
    <col min="2823" max="2823" width="55.5546875" style="418" bestFit="1" customWidth="1"/>
    <col min="2824" max="3020" width="8.6640625" style="418" customWidth="1"/>
    <col min="3021" max="3072" width="10.6640625" style="418"/>
    <col min="3073" max="3073" width="35.88671875" style="418" customWidth="1"/>
    <col min="3074" max="3077" width="16.88671875" style="418" customWidth="1"/>
    <col min="3078" max="3078" width="4.6640625" style="418" customWidth="1"/>
    <col min="3079" max="3079" width="55.5546875" style="418" bestFit="1" customWidth="1"/>
    <col min="3080" max="3276" width="8.6640625" style="418" customWidth="1"/>
    <col min="3277" max="3328" width="10.6640625" style="418"/>
    <col min="3329" max="3329" width="35.88671875" style="418" customWidth="1"/>
    <col min="3330" max="3333" width="16.88671875" style="418" customWidth="1"/>
    <col min="3334" max="3334" width="4.6640625" style="418" customWidth="1"/>
    <col min="3335" max="3335" width="55.5546875" style="418" bestFit="1" customWidth="1"/>
    <col min="3336" max="3532" width="8.6640625" style="418" customWidth="1"/>
    <col min="3533" max="3584" width="10.6640625" style="418"/>
    <col min="3585" max="3585" width="35.88671875" style="418" customWidth="1"/>
    <col min="3586" max="3589" width="16.88671875" style="418" customWidth="1"/>
    <col min="3590" max="3590" width="4.6640625" style="418" customWidth="1"/>
    <col min="3591" max="3591" width="55.5546875" style="418" bestFit="1" customWidth="1"/>
    <col min="3592" max="3788" width="8.6640625" style="418" customWidth="1"/>
    <col min="3789" max="3840" width="10.6640625" style="418"/>
    <col min="3841" max="3841" width="35.88671875" style="418" customWidth="1"/>
    <col min="3842" max="3845" width="16.88671875" style="418" customWidth="1"/>
    <col min="3846" max="3846" width="4.6640625" style="418" customWidth="1"/>
    <col min="3847" max="3847" width="55.5546875" style="418" bestFit="1" customWidth="1"/>
    <col min="3848" max="4044" width="8.6640625" style="418" customWidth="1"/>
    <col min="4045" max="4096" width="10.6640625" style="418"/>
    <col min="4097" max="4097" width="35.88671875" style="418" customWidth="1"/>
    <col min="4098" max="4101" width="16.88671875" style="418" customWidth="1"/>
    <col min="4102" max="4102" width="4.6640625" style="418" customWidth="1"/>
    <col min="4103" max="4103" width="55.5546875" style="418" bestFit="1" customWidth="1"/>
    <col min="4104" max="4300" width="8.6640625" style="418" customWidth="1"/>
    <col min="4301" max="4352" width="10.6640625" style="418"/>
    <col min="4353" max="4353" width="35.88671875" style="418" customWidth="1"/>
    <col min="4354" max="4357" width="16.88671875" style="418" customWidth="1"/>
    <col min="4358" max="4358" width="4.6640625" style="418" customWidth="1"/>
    <col min="4359" max="4359" width="55.5546875" style="418" bestFit="1" customWidth="1"/>
    <col min="4360" max="4556" width="8.6640625" style="418" customWidth="1"/>
    <col min="4557" max="4608" width="10.6640625" style="418"/>
    <col min="4609" max="4609" width="35.88671875" style="418" customWidth="1"/>
    <col min="4610" max="4613" width="16.88671875" style="418" customWidth="1"/>
    <col min="4614" max="4614" width="4.6640625" style="418" customWidth="1"/>
    <col min="4615" max="4615" width="55.5546875" style="418" bestFit="1" customWidth="1"/>
    <col min="4616" max="4812" width="8.6640625" style="418" customWidth="1"/>
    <col min="4813" max="4864" width="10.6640625" style="418"/>
    <col min="4865" max="4865" width="35.88671875" style="418" customWidth="1"/>
    <col min="4866" max="4869" width="16.88671875" style="418" customWidth="1"/>
    <col min="4870" max="4870" width="4.6640625" style="418" customWidth="1"/>
    <col min="4871" max="4871" width="55.5546875" style="418" bestFit="1" customWidth="1"/>
    <col min="4872" max="5068" width="8.6640625" style="418" customWidth="1"/>
    <col min="5069" max="5120" width="10.6640625" style="418"/>
    <col min="5121" max="5121" width="35.88671875" style="418" customWidth="1"/>
    <col min="5122" max="5125" width="16.88671875" style="418" customWidth="1"/>
    <col min="5126" max="5126" width="4.6640625" style="418" customWidth="1"/>
    <col min="5127" max="5127" width="55.5546875" style="418" bestFit="1" customWidth="1"/>
    <col min="5128" max="5324" width="8.6640625" style="418" customWidth="1"/>
    <col min="5325" max="5376" width="10.6640625" style="418"/>
    <col min="5377" max="5377" width="35.88671875" style="418" customWidth="1"/>
    <col min="5378" max="5381" width="16.88671875" style="418" customWidth="1"/>
    <col min="5382" max="5382" width="4.6640625" style="418" customWidth="1"/>
    <col min="5383" max="5383" width="55.5546875" style="418" bestFit="1" customWidth="1"/>
    <col min="5384" max="5580" width="8.6640625" style="418" customWidth="1"/>
    <col min="5581" max="5632" width="10.6640625" style="418"/>
    <col min="5633" max="5633" width="35.88671875" style="418" customWidth="1"/>
    <col min="5634" max="5637" width="16.88671875" style="418" customWidth="1"/>
    <col min="5638" max="5638" width="4.6640625" style="418" customWidth="1"/>
    <col min="5639" max="5639" width="55.5546875" style="418" bestFit="1" customWidth="1"/>
    <col min="5640" max="5836" width="8.6640625" style="418" customWidth="1"/>
    <col min="5837" max="5888" width="10.6640625" style="418"/>
    <col min="5889" max="5889" width="35.88671875" style="418" customWidth="1"/>
    <col min="5890" max="5893" width="16.88671875" style="418" customWidth="1"/>
    <col min="5894" max="5894" width="4.6640625" style="418" customWidth="1"/>
    <col min="5895" max="5895" width="55.5546875" style="418" bestFit="1" customWidth="1"/>
    <col min="5896" max="6092" width="8.6640625" style="418" customWidth="1"/>
    <col min="6093" max="6144" width="10.6640625" style="418"/>
    <col min="6145" max="6145" width="35.88671875" style="418" customWidth="1"/>
    <col min="6146" max="6149" width="16.88671875" style="418" customWidth="1"/>
    <col min="6150" max="6150" width="4.6640625" style="418" customWidth="1"/>
    <col min="6151" max="6151" width="55.5546875" style="418" bestFit="1" customWidth="1"/>
    <col min="6152" max="6348" width="8.6640625" style="418" customWidth="1"/>
    <col min="6349" max="6400" width="10.6640625" style="418"/>
    <col min="6401" max="6401" width="35.88671875" style="418" customWidth="1"/>
    <col min="6402" max="6405" width="16.88671875" style="418" customWidth="1"/>
    <col min="6406" max="6406" width="4.6640625" style="418" customWidth="1"/>
    <col min="6407" max="6407" width="55.5546875" style="418" bestFit="1" customWidth="1"/>
    <col min="6408" max="6604" width="8.6640625" style="418" customWidth="1"/>
    <col min="6605" max="6656" width="10.6640625" style="418"/>
    <col min="6657" max="6657" width="35.88671875" style="418" customWidth="1"/>
    <col min="6658" max="6661" width="16.88671875" style="418" customWidth="1"/>
    <col min="6662" max="6662" width="4.6640625" style="418" customWidth="1"/>
    <col min="6663" max="6663" width="55.5546875" style="418" bestFit="1" customWidth="1"/>
    <col min="6664" max="6860" width="8.6640625" style="418" customWidth="1"/>
    <col min="6861" max="6912" width="10.6640625" style="418"/>
    <col min="6913" max="6913" width="35.88671875" style="418" customWidth="1"/>
    <col min="6914" max="6917" width="16.88671875" style="418" customWidth="1"/>
    <col min="6918" max="6918" width="4.6640625" style="418" customWidth="1"/>
    <col min="6919" max="6919" width="55.5546875" style="418" bestFit="1" customWidth="1"/>
    <col min="6920" max="7116" width="8.6640625" style="418" customWidth="1"/>
    <col min="7117" max="7168" width="10.6640625" style="418"/>
    <col min="7169" max="7169" width="35.88671875" style="418" customWidth="1"/>
    <col min="7170" max="7173" width="16.88671875" style="418" customWidth="1"/>
    <col min="7174" max="7174" width="4.6640625" style="418" customWidth="1"/>
    <col min="7175" max="7175" width="55.5546875" style="418" bestFit="1" customWidth="1"/>
    <col min="7176" max="7372" width="8.6640625" style="418" customWidth="1"/>
    <col min="7373" max="7424" width="10.6640625" style="418"/>
    <col min="7425" max="7425" width="35.88671875" style="418" customWidth="1"/>
    <col min="7426" max="7429" width="16.88671875" style="418" customWidth="1"/>
    <col min="7430" max="7430" width="4.6640625" style="418" customWidth="1"/>
    <col min="7431" max="7431" width="55.5546875" style="418" bestFit="1" customWidth="1"/>
    <col min="7432" max="7628" width="8.6640625" style="418" customWidth="1"/>
    <col min="7629" max="7680" width="10.6640625" style="418"/>
    <col min="7681" max="7681" width="35.88671875" style="418" customWidth="1"/>
    <col min="7682" max="7685" width="16.88671875" style="418" customWidth="1"/>
    <col min="7686" max="7686" width="4.6640625" style="418" customWidth="1"/>
    <col min="7687" max="7687" width="55.5546875" style="418" bestFit="1" customWidth="1"/>
    <col min="7688" max="7884" width="8.6640625" style="418" customWidth="1"/>
    <col min="7885" max="7936" width="10.6640625" style="418"/>
    <col min="7937" max="7937" width="35.88671875" style="418" customWidth="1"/>
    <col min="7938" max="7941" width="16.88671875" style="418" customWidth="1"/>
    <col min="7942" max="7942" width="4.6640625" style="418" customWidth="1"/>
    <col min="7943" max="7943" width="55.5546875" style="418" bestFit="1" customWidth="1"/>
    <col min="7944" max="8140" width="8.6640625" style="418" customWidth="1"/>
    <col min="8141" max="8192" width="10.6640625" style="418"/>
    <col min="8193" max="8193" width="35.88671875" style="418" customWidth="1"/>
    <col min="8194" max="8197" width="16.88671875" style="418" customWidth="1"/>
    <col min="8198" max="8198" width="4.6640625" style="418" customWidth="1"/>
    <col min="8199" max="8199" width="55.5546875" style="418" bestFit="1" customWidth="1"/>
    <col min="8200" max="8396" width="8.6640625" style="418" customWidth="1"/>
    <col min="8397" max="8448" width="10.6640625" style="418"/>
    <col min="8449" max="8449" width="35.88671875" style="418" customWidth="1"/>
    <col min="8450" max="8453" width="16.88671875" style="418" customWidth="1"/>
    <col min="8454" max="8454" width="4.6640625" style="418" customWidth="1"/>
    <col min="8455" max="8455" width="55.5546875" style="418" bestFit="1" customWidth="1"/>
    <col min="8456" max="8652" width="8.6640625" style="418" customWidth="1"/>
    <col min="8653" max="8704" width="10.6640625" style="418"/>
    <col min="8705" max="8705" width="35.88671875" style="418" customWidth="1"/>
    <col min="8706" max="8709" width="16.88671875" style="418" customWidth="1"/>
    <col min="8710" max="8710" width="4.6640625" style="418" customWidth="1"/>
    <col min="8711" max="8711" width="55.5546875" style="418" bestFit="1" customWidth="1"/>
    <col min="8712" max="8908" width="8.6640625" style="418" customWidth="1"/>
    <col min="8909" max="8960" width="10.6640625" style="418"/>
    <col min="8961" max="8961" width="35.88671875" style="418" customWidth="1"/>
    <col min="8962" max="8965" width="16.88671875" style="418" customWidth="1"/>
    <col min="8966" max="8966" width="4.6640625" style="418" customWidth="1"/>
    <col min="8967" max="8967" width="55.5546875" style="418" bestFit="1" customWidth="1"/>
    <col min="8968" max="9164" width="8.6640625" style="418" customWidth="1"/>
    <col min="9165" max="9216" width="10.6640625" style="418"/>
    <col min="9217" max="9217" width="35.88671875" style="418" customWidth="1"/>
    <col min="9218" max="9221" width="16.88671875" style="418" customWidth="1"/>
    <col min="9222" max="9222" width="4.6640625" style="418" customWidth="1"/>
    <col min="9223" max="9223" width="55.5546875" style="418" bestFit="1" customWidth="1"/>
    <col min="9224" max="9420" width="8.6640625" style="418" customWidth="1"/>
    <col min="9421" max="9472" width="10.6640625" style="418"/>
    <col min="9473" max="9473" width="35.88671875" style="418" customWidth="1"/>
    <col min="9474" max="9477" width="16.88671875" style="418" customWidth="1"/>
    <col min="9478" max="9478" width="4.6640625" style="418" customWidth="1"/>
    <col min="9479" max="9479" width="55.5546875" style="418" bestFit="1" customWidth="1"/>
    <col min="9480" max="9676" width="8.6640625" style="418" customWidth="1"/>
    <col min="9677" max="9728" width="10.6640625" style="418"/>
    <col min="9729" max="9729" width="35.88671875" style="418" customWidth="1"/>
    <col min="9730" max="9733" width="16.88671875" style="418" customWidth="1"/>
    <col min="9734" max="9734" width="4.6640625" style="418" customWidth="1"/>
    <col min="9735" max="9735" width="55.5546875" style="418" bestFit="1" customWidth="1"/>
    <col min="9736" max="9932" width="8.6640625" style="418" customWidth="1"/>
    <col min="9933" max="9984" width="10.6640625" style="418"/>
    <col min="9985" max="9985" width="35.88671875" style="418" customWidth="1"/>
    <col min="9986" max="9989" width="16.88671875" style="418" customWidth="1"/>
    <col min="9990" max="9990" width="4.6640625" style="418" customWidth="1"/>
    <col min="9991" max="9991" width="55.5546875" style="418" bestFit="1" customWidth="1"/>
    <col min="9992" max="10188" width="8.6640625" style="418" customWidth="1"/>
    <col min="10189" max="10240" width="10.6640625" style="418"/>
    <col min="10241" max="10241" width="35.88671875" style="418" customWidth="1"/>
    <col min="10242" max="10245" width="16.88671875" style="418" customWidth="1"/>
    <col min="10246" max="10246" width="4.6640625" style="418" customWidth="1"/>
    <col min="10247" max="10247" width="55.5546875" style="418" bestFit="1" customWidth="1"/>
    <col min="10248" max="10444" width="8.6640625" style="418" customWidth="1"/>
    <col min="10445" max="10496" width="10.6640625" style="418"/>
    <col min="10497" max="10497" width="35.88671875" style="418" customWidth="1"/>
    <col min="10498" max="10501" width="16.88671875" style="418" customWidth="1"/>
    <col min="10502" max="10502" width="4.6640625" style="418" customWidth="1"/>
    <col min="10503" max="10503" width="55.5546875" style="418" bestFit="1" customWidth="1"/>
    <col min="10504" max="10700" width="8.6640625" style="418" customWidth="1"/>
    <col min="10701" max="10752" width="10.6640625" style="418"/>
    <col min="10753" max="10753" width="35.88671875" style="418" customWidth="1"/>
    <col min="10754" max="10757" width="16.88671875" style="418" customWidth="1"/>
    <col min="10758" max="10758" width="4.6640625" style="418" customWidth="1"/>
    <col min="10759" max="10759" width="55.5546875" style="418" bestFit="1" customWidth="1"/>
    <col min="10760" max="10956" width="8.6640625" style="418" customWidth="1"/>
    <col min="10957" max="11008" width="10.6640625" style="418"/>
    <col min="11009" max="11009" width="35.88671875" style="418" customWidth="1"/>
    <col min="11010" max="11013" width="16.88671875" style="418" customWidth="1"/>
    <col min="11014" max="11014" width="4.6640625" style="418" customWidth="1"/>
    <col min="11015" max="11015" width="55.5546875" style="418" bestFit="1" customWidth="1"/>
    <col min="11016" max="11212" width="8.6640625" style="418" customWidth="1"/>
    <col min="11213" max="11264" width="10.6640625" style="418"/>
    <col min="11265" max="11265" width="35.88671875" style="418" customWidth="1"/>
    <col min="11266" max="11269" width="16.88671875" style="418" customWidth="1"/>
    <col min="11270" max="11270" width="4.6640625" style="418" customWidth="1"/>
    <col min="11271" max="11271" width="55.5546875" style="418" bestFit="1" customWidth="1"/>
    <col min="11272" max="11468" width="8.6640625" style="418" customWidth="1"/>
    <col min="11469" max="11520" width="10.6640625" style="418"/>
    <col min="11521" max="11521" width="35.88671875" style="418" customWidth="1"/>
    <col min="11522" max="11525" width="16.88671875" style="418" customWidth="1"/>
    <col min="11526" max="11526" width="4.6640625" style="418" customWidth="1"/>
    <col min="11527" max="11527" width="55.5546875" style="418" bestFit="1" customWidth="1"/>
    <col min="11528" max="11724" width="8.6640625" style="418" customWidth="1"/>
    <col min="11725" max="11776" width="10.6640625" style="418"/>
    <col min="11777" max="11777" width="35.88671875" style="418" customWidth="1"/>
    <col min="11778" max="11781" width="16.88671875" style="418" customWidth="1"/>
    <col min="11782" max="11782" width="4.6640625" style="418" customWidth="1"/>
    <col min="11783" max="11783" width="55.5546875" style="418" bestFit="1" customWidth="1"/>
    <col min="11784" max="11980" width="8.6640625" style="418" customWidth="1"/>
    <col min="11981" max="12032" width="10.6640625" style="418"/>
    <col min="12033" max="12033" width="35.88671875" style="418" customWidth="1"/>
    <col min="12034" max="12037" width="16.88671875" style="418" customWidth="1"/>
    <col min="12038" max="12038" width="4.6640625" style="418" customWidth="1"/>
    <col min="12039" max="12039" width="55.5546875" style="418" bestFit="1" customWidth="1"/>
    <col min="12040" max="12236" width="8.6640625" style="418" customWidth="1"/>
    <col min="12237" max="12288" width="10.6640625" style="418"/>
    <col min="12289" max="12289" width="35.88671875" style="418" customWidth="1"/>
    <col min="12290" max="12293" width="16.88671875" style="418" customWidth="1"/>
    <col min="12294" max="12294" width="4.6640625" style="418" customWidth="1"/>
    <col min="12295" max="12295" width="55.5546875" style="418" bestFit="1" customWidth="1"/>
    <col min="12296" max="12492" width="8.6640625" style="418" customWidth="1"/>
    <col min="12493" max="12544" width="10.6640625" style="418"/>
    <col min="12545" max="12545" width="35.88671875" style="418" customWidth="1"/>
    <col min="12546" max="12549" width="16.88671875" style="418" customWidth="1"/>
    <col min="12550" max="12550" width="4.6640625" style="418" customWidth="1"/>
    <col min="12551" max="12551" width="55.5546875" style="418" bestFit="1" customWidth="1"/>
    <col min="12552" max="12748" width="8.6640625" style="418" customWidth="1"/>
    <col min="12749" max="12800" width="10.6640625" style="418"/>
    <col min="12801" max="12801" width="35.88671875" style="418" customWidth="1"/>
    <col min="12802" max="12805" width="16.88671875" style="418" customWidth="1"/>
    <col min="12806" max="12806" width="4.6640625" style="418" customWidth="1"/>
    <col min="12807" max="12807" width="55.5546875" style="418" bestFit="1" customWidth="1"/>
    <col min="12808" max="13004" width="8.6640625" style="418" customWidth="1"/>
    <col min="13005" max="13056" width="10.6640625" style="418"/>
    <col min="13057" max="13057" width="35.88671875" style="418" customWidth="1"/>
    <col min="13058" max="13061" width="16.88671875" style="418" customWidth="1"/>
    <col min="13062" max="13062" width="4.6640625" style="418" customWidth="1"/>
    <col min="13063" max="13063" width="55.5546875" style="418" bestFit="1" customWidth="1"/>
    <col min="13064" max="13260" width="8.6640625" style="418" customWidth="1"/>
    <col min="13261" max="13312" width="10.6640625" style="418"/>
    <col min="13313" max="13313" width="35.88671875" style="418" customWidth="1"/>
    <col min="13314" max="13317" width="16.88671875" style="418" customWidth="1"/>
    <col min="13318" max="13318" width="4.6640625" style="418" customWidth="1"/>
    <col min="13319" max="13319" width="55.5546875" style="418" bestFit="1" customWidth="1"/>
    <col min="13320" max="13516" width="8.6640625" style="418" customWidth="1"/>
    <col min="13517" max="13568" width="10.6640625" style="418"/>
    <col min="13569" max="13569" width="35.88671875" style="418" customWidth="1"/>
    <col min="13570" max="13573" width="16.88671875" style="418" customWidth="1"/>
    <col min="13574" max="13574" width="4.6640625" style="418" customWidth="1"/>
    <col min="13575" max="13575" width="55.5546875" style="418" bestFit="1" customWidth="1"/>
    <col min="13576" max="13772" width="8.6640625" style="418" customWidth="1"/>
    <col min="13773" max="13824" width="10.6640625" style="418"/>
    <col min="13825" max="13825" width="35.88671875" style="418" customWidth="1"/>
    <col min="13826" max="13829" width="16.88671875" style="418" customWidth="1"/>
    <col min="13830" max="13830" width="4.6640625" style="418" customWidth="1"/>
    <col min="13831" max="13831" width="55.5546875" style="418" bestFit="1" customWidth="1"/>
    <col min="13832" max="14028" width="8.6640625" style="418" customWidth="1"/>
    <col min="14029" max="14080" width="10.6640625" style="418"/>
    <col min="14081" max="14081" width="35.88671875" style="418" customWidth="1"/>
    <col min="14082" max="14085" width="16.88671875" style="418" customWidth="1"/>
    <col min="14086" max="14086" width="4.6640625" style="418" customWidth="1"/>
    <col min="14087" max="14087" width="55.5546875" style="418" bestFit="1" customWidth="1"/>
    <col min="14088" max="14284" width="8.6640625" style="418" customWidth="1"/>
    <col min="14285" max="14336" width="10.6640625" style="418"/>
    <col min="14337" max="14337" width="35.88671875" style="418" customWidth="1"/>
    <col min="14338" max="14341" width="16.88671875" style="418" customWidth="1"/>
    <col min="14342" max="14342" width="4.6640625" style="418" customWidth="1"/>
    <col min="14343" max="14343" width="55.5546875" style="418" bestFit="1" customWidth="1"/>
    <col min="14344" max="14540" width="8.6640625" style="418" customWidth="1"/>
    <col min="14541" max="14592" width="10.6640625" style="418"/>
    <col min="14593" max="14593" width="35.88671875" style="418" customWidth="1"/>
    <col min="14594" max="14597" width="16.88671875" style="418" customWidth="1"/>
    <col min="14598" max="14598" width="4.6640625" style="418" customWidth="1"/>
    <col min="14599" max="14599" width="55.5546875" style="418" bestFit="1" customWidth="1"/>
    <col min="14600" max="14796" width="8.6640625" style="418" customWidth="1"/>
    <col min="14797" max="14848" width="10.6640625" style="418"/>
    <col min="14849" max="14849" width="35.88671875" style="418" customWidth="1"/>
    <col min="14850" max="14853" width="16.88671875" style="418" customWidth="1"/>
    <col min="14854" max="14854" width="4.6640625" style="418" customWidth="1"/>
    <col min="14855" max="14855" width="55.5546875" style="418" bestFit="1" customWidth="1"/>
    <col min="14856" max="15052" width="8.6640625" style="418" customWidth="1"/>
    <col min="15053" max="15104" width="10.6640625" style="418"/>
    <col min="15105" max="15105" width="35.88671875" style="418" customWidth="1"/>
    <col min="15106" max="15109" width="16.88671875" style="418" customWidth="1"/>
    <col min="15110" max="15110" width="4.6640625" style="418" customWidth="1"/>
    <col min="15111" max="15111" width="55.5546875" style="418" bestFit="1" customWidth="1"/>
    <col min="15112" max="15308" width="8.6640625" style="418" customWidth="1"/>
    <col min="15309" max="15360" width="10.6640625" style="418"/>
    <col min="15361" max="15361" width="35.88671875" style="418" customWidth="1"/>
    <col min="15362" max="15365" width="16.88671875" style="418" customWidth="1"/>
    <col min="15366" max="15366" width="4.6640625" style="418" customWidth="1"/>
    <col min="15367" max="15367" width="55.5546875" style="418" bestFit="1" customWidth="1"/>
    <col min="15368" max="15564" width="8.6640625" style="418" customWidth="1"/>
    <col min="15565" max="15616" width="10.6640625" style="418"/>
    <col min="15617" max="15617" width="35.88671875" style="418" customWidth="1"/>
    <col min="15618" max="15621" width="16.88671875" style="418" customWidth="1"/>
    <col min="15622" max="15622" width="4.6640625" style="418" customWidth="1"/>
    <col min="15623" max="15623" width="55.5546875" style="418" bestFit="1" customWidth="1"/>
    <col min="15624" max="15820" width="8.6640625" style="418" customWidth="1"/>
    <col min="15821" max="15872" width="10.6640625" style="418"/>
    <col min="15873" max="15873" width="35.88671875" style="418" customWidth="1"/>
    <col min="15874" max="15877" width="16.88671875" style="418" customWidth="1"/>
    <col min="15878" max="15878" width="4.6640625" style="418" customWidth="1"/>
    <col min="15879" max="15879" width="55.5546875" style="418" bestFit="1" customWidth="1"/>
    <col min="15880" max="16076" width="8.6640625" style="418" customWidth="1"/>
    <col min="16077" max="16128" width="10.6640625" style="418"/>
    <col min="16129" max="16129" width="35.88671875" style="418" customWidth="1"/>
    <col min="16130" max="16133" width="16.88671875" style="418" customWidth="1"/>
    <col min="16134" max="16134" width="4.6640625" style="418" customWidth="1"/>
    <col min="16135" max="16135" width="55.5546875" style="418" bestFit="1" customWidth="1"/>
    <col min="16136" max="16332" width="8.6640625" style="418" customWidth="1"/>
    <col min="16333" max="16384" width="10.6640625" style="418"/>
  </cols>
  <sheetData>
    <row r="1" spans="1:10" s="388" customFormat="1" ht="18.75" customHeight="1">
      <c r="A1" s="385" t="s">
        <v>976</v>
      </c>
      <c r="B1" s="386"/>
      <c r="C1" s="386"/>
      <c r="E1" s="1184" t="s">
        <v>751</v>
      </c>
      <c r="F1" s="387"/>
    </row>
    <row r="2" spans="1:10" s="392" customFormat="1" ht="18.75" customHeight="1">
      <c r="A2" s="389" t="s">
        <v>977</v>
      </c>
      <c r="B2" s="390"/>
      <c r="C2" s="390"/>
      <c r="D2" s="390"/>
      <c r="E2" s="391"/>
      <c r="F2" s="391"/>
      <c r="G2" s="319" t="s">
        <v>17</v>
      </c>
    </row>
    <row r="3" spans="1:10" s="396" customFormat="1" ht="15.6">
      <c r="A3" s="1391" t="s">
        <v>536</v>
      </c>
      <c r="B3" s="1388" t="s">
        <v>231</v>
      </c>
      <c r="C3" s="1388"/>
      <c r="D3" s="393" t="s">
        <v>546</v>
      </c>
      <c r="E3" s="394" t="s">
        <v>4</v>
      </c>
      <c r="F3" s="395"/>
      <c r="G3" s="395"/>
    </row>
    <row r="4" spans="1:10" s="401" customFormat="1" ht="16.5" customHeight="1">
      <c r="A4" s="1392"/>
      <c r="B4" s="397">
        <v>2018</v>
      </c>
      <c r="C4" s="397">
        <v>2019</v>
      </c>
      <c r="D4" s="398" t="s">
        <v>547</v>
      </c>
      <c r="E4" s="399" t="s">
        <v>331</v>
      </c>
      <c r="F4" s="400"/>
      <c r="G4" s="389" t="s">
        <v>539</v>
      </c>
    </row>
    <row r="5" spans="1:10" s="405" customFormat="1" ht="23.25" customHeight="1">
      <c r="A5" s="1171" t="s">
        <v>392</v>
      </c>
      <c r="B5" s="402">
        <v>4152.5501370000002</v>
      </c>
      <c r="C5" s="403">
        <v>3396.3240799999994</v>
      </c>
      <c r="D5" s="1186">
        <f t="shared" ref="D5:D26" si="0">C5-B5</f>
        <v>-756.22605700000076</v>
      </c>
      <c r="E5" s="1187">
        <f t="shared" ref="E5:E26" si="1">(C5/B5-1)*100</f>
        <v>-18.211124057525151</v>
      </c>
      <c r="F5" s="404"/>
      <c r="G5" s="405" t="s">
        <v>393</v>
      </c>
      <c r="H5" s="406"/>
      <c r="J5" s="335"/>
    </row>
    <row r="6" spans="1:10" s="405" customFormat="1" ht="23.25" customHeight="1">
      <c r="A6" s="1171" t="s">
        <v>443</v>
      </c>
      <c r="B6" s="402">
        <v>1780.8640930000001</v>
      </c>
      <c r="C6" s="403">
        <v>1039.8329819999999</v>
      </c>
      <c r="D6" s="1186">
        <f t="shared" si="0"/>
        <v>-741.03111100000024</v>
      </c>
      <c r="E6" s="1187">
        <f t="shared" si="1"/>
        <v>-41.61076153496235</v>
      </c>
      <c r="F6" s="407"/>
      <c r="G6" s="405" t="s">
        <v>444</v>
      </c>
      <c r="J6" s="335"/>
    </row>
    <row r="7" spans="1:10" s="405" customFormat="1" ht="23.25" customHeight="1">
      <c r="A7" s="1171" t="s">
        <v>388</v>
      </c>
      <c r="B7" s="402">
        <v>17353.443488000001</v>
      </c>
      <c r="C7" s="402">
        <v>16617.492226999999</v>
      </c>
      <c r="D7" s="1186">
        <f t="shared" si="0"/>
        <v>-735.95126100000198</v>
      </c>
      <c r="E7" s="1187">
        <f t="shared" si="1"/>
        <v>-4.2409523015355166</v>
      </c>
      <c r="F7" s="404"/>
      <c r="G7" s="405" t="s">
        <v>389</v>
      </c>
      <c r="J7" s="335"/>
    </row>
    <row r="8" spans="1:10" s="405" customFormat="1" ht="23.25" customHeight="1">
      <c r="A8" s="1171" t="s">
        <v>468</v>
      </c>
      <c r="B8" s="402">
        <v>1338.675082</v>
      </c>
      <c r="C8" s="403">
        <v>985.96638800000017</v>
      </c>
      <c r="D8" s="1186">
        <f t="shared" si="0"/>
        <v>-352.70869399999981</v>
      </c>
      <c r="E8" s="1187">
        <f t="shared" si="1"/>
        <v>-26.347595375649181</v>
      </c>
      <c r="F8" s="404"/>
      <c r="G8" s="405" t="s">
        <v>469</v>
      </c>
      <c r="J8" s="369"/>
    </row>
    <row r="9" spans="1:10" s="405" customFormat="1" ht="23.25" customHeight="1">
      <c r="A9" s="1171" t="s">
        <v>542</v>
      </c>
      <c r="B9" s="402">
        <v>3078.6442130000005</v>
      </c>
      <c r="C9" s="403">
        <v>2726.407095</v>
      </c>
      <c r="D9" s="1186">
        <f t="shared" si="0"/>
        <v>-352.23711800000046</v>
      </c>
      <c r="E9" s="1187">
        <f t="shared" si="1"/>
        <v>-11.441306420294705</v>
      </c>
      <c r="F9" s="339"/>
      <c r="G9" s="405" t="s">
        <v>543</v>
      </c>
      <c r="J9" s="335"/>
    </row>
    <row r="10" spans="1:10" s="405" customFormat="1" ht="23.25" customHeight="1">
      <c r="A10" s="1171" t="s">
        <v>418</v>
      </c>
      <c r="B10" s="402">
        <v>10047.452617000003</v>
      </c>
      <c r="C10" s="403">
        <v>9753.4032899999984</v>
      </c>
      <c r="D10" s="1186">
        <f t="shared" si="0"/>
        <v>-294.04932700000427</v>
      </c>
      <c r="E10" s="1187">
        <f t="shared" si="1"/>
        <v>-2.9266057597771677</v>
      </c>
      <c r="F10" s="339"/>
      <c r="G10" s="405" t="s">
        <v>419</v>
      </c>
      <c r="J10" s="369"/>
    </row>
    <row r="11" spans="1:10" s="405" customFormat="1" ht="23.25" customHeight="1">
      <c r="A11" s="1171" t="s">
        <v>494</v>
      </c>
      <c r="B11" s="402">
        <v>889.66903999999988</v>
      </c>
      <c r="C11" s="403">
        <v>667.32622100000003</v>
      </c>
      <c r="D11" s="1186">
        <f t="shared" si="0"/>
        <v>-222.34281899999985</v>
      </c>
      <c r="E11" s="1187">
        <f t="shared" si="1"/>
        <v>-24.991632731200795</v>
      </c>
      <c r="F11" s="404"/>
      <c r="G11" s="405" t="s">
        <v>495</v>
      </c>
      <c r="J11" s="369"/>
    </row>
    <row r="12" spans="1:10" s="405" customFormat="1" ht="23.25" customHeight="1">
      <c r="A12" s="1171" t="s">
        <v>410</v>
      </c>
      <c r="B12" s="402">
        <v>11473.927050999999</v>
      </c>
      <c r="C12" s="402">
        <v>11278.995688000001</v>
      </c>
      <c r="D12" s="1186">
        <f t="shared" si="0"/>
        <v>-194.93136299999787</v>
      </c>
      <c r="E12" s="1187">
        <f t="shared" si="1"/>
        <v>-1.6989071146570445</v>
      </c>
      <c r="F12" s="404"/>
      <c r="G12" s="405" t="s">
        <v>411</v>
      </c>
      <c r="J12" s="369"/>
    </row>
    <row r="13" spans="1:10" s="405" customFormat="1" ht="23.25" customHeight="1">
      <c r="A13" s="1171" t="s">
        <v>412</v>
      </c>
      <c r="B13" s="402">
        <v>770.87164000000007</v>
      </c>
      <c r="C13" s="403">
        <v>619.994687</v>
      </c>
      <c r="D13" s="1186">
        <f t="shared" si="0"/>
        <v>-150.87695300000007</v>
      </c>
      <c r="E13" s="1187">
        <f t="shared" si="1"/>
        <v>-19.572253689343157</v>
      </c>
      <c r="F13" s="407"/>
      <c r="G13" s="405" t="s">
        <v>982</v>
      </c>
      <c r="J13" s="369"/>
    </row>
    <row r="14" spans="1:10" s="405" customFormat="1" ht="23.25" customHeight="1">
      <c r="A14" s="1171" t="s">
        <v>394</v>
      </c>
      <c r="B14" s="402">
        <v>2816.99208</v>
      </c>
      <c r="C14" s="403">
        <v>2668.3322310000003</v>
      </c>
      <c r="D14" s="1186">
        <f t="shared" si="0"/>
        <v>-148.65984899999967</v>
      </c>
      <c r="E14" s="1187">
        <f t="shared" si="1"/>
        <v>-5.2772547731124497</v>
      </c>
      <c r="F14" s="404"/>
      <c r="G14" s="405" t="s">
        <v>395</v>
      </c>
      <c r="J14" s="369"/>
    </row>
    <row r="15" spans="1:10" s="405" customFormat="1" ht="23.25" customHeight="1">
      <c r="A15" s="1171" t="s">
        <v>980</v>
      </c>
      <c r="B15" s="402">
        <v>394.06925900000005</v>
      </c>
      <c r="C15" s="403">
        <v>288.93400000000003</v>
      </c>
      <c r="D15" s="1186">
        <f t="shared" si="0"/>
        <v>-105.13525900000002</v>
      </c>
      <c r="E15" s="1187">
        <f t="shared" si="1"/>
        <v>-26.6793860720813</v>
      </c>
      <c r="F15" s="404"/>
      <c r="G15" s="405" t="s">
        <v>980</v>
      </c>
      <c r="J15" s="369"/>
    </row>
    <row r="16" spans="1:10" s="405" customFormat="1" ht="23.25" customHeight="1">
      <c r="A16" s="1171" t="s">
        <v>452</v>
      </c>
      <c r="B16" s="402">
        <v>2120.9278610000001</v>
      </c>
      <c r="C16" s="403">
        <v>2016.3945680000002</v>
      </c>
      <c r="D16" s="1186">
        <f t="shared" si="0"/>
        <v>-104.53329299999996</v>
      </c>
      <c r="E16" s="1187">
        <f t="shared" si="1"/>
        <v>-4.9286585801514899</v>
      </c>
      <c r="F16" s="404"/>
      <c r="G16" s="405" t="s">
        <v>453</v>
      </c>
      <c r="J16" s="369"/>
    </row>
    <row r="17" spans="1:10" s="405" customFormat="1" ht="23.25" customHeight="1">
      <c r="A17" s="1171" t="s">
        <v>981</v>
      </c>
      <c r="B17" s="402">
        <v>197.65655899999999</v>
      </c>
      <c r="C17" s="403">
        <v>95.215695000000011</v>
      </c>
      <c r="D17" s="1186">
        <f t="shared" si="0"/>
        <v>-102.44086399999998</v>
      </c>
      <c r="E17" s="1187">
        <f t="shared" si="1"/>
        <v>-51.827707877885288</v>
      </c>
      <c r="F17" s="370"/>
      <c r="G17" s="405" t="s">
        <v>983</v>
      </c>
      <c r="J17" s="369"/>
    </row>
    <row r="18" spans="1:10" s="405" customFormat="1" ht="23.25" customHeight="1">
      <c r="A18" s="1171" t="s">
        <v>466</v>
      </c>
      <c r="B18" s="402">
        <v>9072.7562549999984</v>
      </c>
      <c r="C18" s="403">
        <v>8970.7522330000011</v>
      </c>
      <c r="D18" s="1186">
        <f t="shared" si="0"/>
        <v>-102.00402199999735</v>
      </c>
      <c r="E18" s="1187">
        <f t="shared" si="1"/>
        <v>-1.1242892361820411</v>
      </c>
      <c r="F18" s="404"/>
      <c r="G18" s="405" t="s">
        <v>984</v>
      </c>
      <c r="J18" s="369"/>
    </row>
    <row r="19" spans="1:10" s="405" customFormat="1" ht="23.25" customHeight="1">
      <c r="A19" s="1171" t="s">
        <v>416</v>
      </c>
      <c r="B19" s="402">
        <v>1533.6785180000002</v>
      </c>
      <c r="C19" s="403">
        <v>1432.2676469999999</v>
      </c>
      <c r="D19" s="1186">
        <f t="shared" si="0"/>
        <v>-101.41087100000027</v>
      </c>
      <c r="E19" s="1187">
        <f t="shared" si="1"/>
        <v>-6.6122639007975099</v>
      </c>
      <c r="F19" s="404"/>
      <c r="G19" s="405" t="s">
        <v>417</v>
      </c>
      <c r="J19" s="369"/>
    </row>
    <row r="20" spans="1:10" s="405" customFormat="1" ht="23.25" customHeight="1">
      <c r="A20" s="1171" t="s">
        <v>740</v>
      </c>
      <c r="B20" s="402">
        <v>832.80310900000006</v>
      </c>
      <c r="C20" s="403">
        <v>743.89340699999991</v>
      </c>
      <c r="D20" s="1186">
        <f t="shared" si="0"/>
        <v>-88.909702000000152</v>
      </c>
      <c r="E20" s="1187">
        <f t="shared" si="1"/>
        <v>-10.675957022634041</v>
      </c>
      <c r="F20" s="404"/>
      <c r="G20" s="405" t="s">
        <v>740</v>
      </c>
      <c r="J20" s="369"/>
    </row>
    <row r="21" spans="1:10" s="405" customFormat="1" ht="23.25" customHeight="1">
      <c r="A21" s="1171" t="s">
        <v>438</v>
      </c>
      <c r="B21" s="402">
        <v>2323.000708</v>
      </c>
      <c r="C21" s="403">
        <v>2245.3327100000001</v>
      </c>
      <c r="D21" s="1186">
        <f t="shared" si="0"/>
        <v>-77.667997999999898</v>
      </c>
      <c r="E21" s="1187">
        <f t="shared" si="1"/>
        <v>-3.3434341079847774</v>
      </c>
      <c r="F21" s="404"/>
      <c r="G21" s="405" t="s">
        <v>439</v>
      </c>
      <c r="J21" s="369"/>
    </row>
    <row r="22" spans="1:10" s="405" customFormat="1" ht="23.25" customHeight="1">
      <c r="A22" s="1171" t="s">
        <v>398</v>
      </c>
      <c r="B22" s="402">
        <v>1115.5342779999999</v>
      </c>
      <c r="C22" s="403">
        <v>1038.9286280000001</v>
      </c>
      <c r="D22" s="1186">
        <f t="shared" si="0"/>
        <v>-76.605649999999741</v>
      </c>
      <c r="E22" s="1187">
        <f t="shared" si="1"/>
        <v>-6.8671713196786</v>
      </c>
      <c r="F22" s="404"/>
      <c r="G22" s="405" t="s">
        <v>399</v>
      </c>
      <c r="J22" s="369"/>
    </row>
    <row r="23" spans="1:10" s="405" customFormat="1" ht="23.25" customHeight="1">
      <c r="A23" s="1171" t="s">
        <v>462</v>
      </c>
      <c r="B23" s="408">
        <v>959.53732700000012</v>
      </c>
      <c r="C23" s="408">
        <v>886.74098099999992</v>
      </c>
      <c r="D23" s="1186">
        <f t="shared" si="0"/>
        <v>-72.796346000000199</v>
      </c>
      <c r="E23" s="1187">
        <f t="shared" si="1"/>
        <v>-7.5866090824833758</v>
      </c>
      <c r="F23" s="404"/>
      <c r="G23" s="405" t="s">
        <v>462</v>
      </c>
      <c r="J23" s="369"/>
    </row>
    <row r="24" spans="1:10" s="405" customFormat="1" ht="23.25" customHeight="1">
      <c r="A24" s="1171" t="s">
        <v>738</v>
      </c>
      <c r="B24" s="408">
        <v>373.76590800000008</v>
      </c>
      <c r="C24" s="408">
        <v>307.14412399999998</v>
      </c>
      <c r="D24" s="1186">
        <f t="shared" si="0"/>
        <v>-66.621784000000105</v>
      </c>
      <c r="E24" s="1187">
        <f t="shared" si="1"/>
        <v>-17.824467821714784</v>
      </c>
      <c r="F24" s="409"/>
      <c r="G24" s="405" t="s">
        <v>738</v>
      </c>
      <c r="J24" s="369"/>
    </row>
    <row r="25" spans="1:10" s="412" customFormat="1" ht="23.25" customHeight="1">
      <c r="A25" s="385" t="s">
        <v>544</v>
      </c>
      <c r="B25" s="410">
        <f>SUM(B5:B24)</f>
        <v>72626.819223000013</v>
      </c>
      <c r="C25" s="410">
        <f>SUM(C5:C24)</f>
        <v>67779.678881999993</v>
      </c>
      <c r="D25" s="1188">
        <f t="shared" si="0"/>
        <v>-4847.1403410000203</v>
      </c>
      <c r="E25" s="1181">
        <f t="shared" si="1"/>
        <v>-6.6740363860861347</v>
      </c>
      <c r="F25" s="411"/>
      <c r="G25" s="385" t="s">
        <v>216</v>
      </c>
    </row>
    <row r="26" spans="1:10" s="414" customFormat="1" ht="23.25" customHeight="1">
      <c r="A26" s="389" t="s">
        <v>139</v>
      </c>
      <c r="B26" s="346">
        <v>177168.64411399994</v>
      </c>
      <c r="C26" s="346">
        <v>180832.72200000001</v>
      </c>
      <c r="D26" s="1189">
        <f t="shared" si="0"/>
        <v>3664.0778860000719</v>
      </c>
      <c r="E26" s="1183">
        <f t="shared" si="1"/>
        <v>2.0681300036604622</v>
      </c>
      <c r="F26" s="413"/>
      <c r="G26" s="389" t="s">
        <v>140</v>
      </c>
    </row>
    <row r="27" spans="1:10" s="412" customFormat="1" ht="15.6">
      <c r="A27" s="377" t="s">
        <v>548</v>
      </c>
      <c r="B27" s="415"/>
      <c r="C27" s="415"/>
      <c r="D27" s="415"/>
      <c r="E27" s="401"/>
      <c r="F27" s="401"/>
      <c r="G27" s="729" t="s">
        <v>556</v>
      </c>
    </row>
    <row r="28" spans="1:10" s="412" customFormat="1" ht="14.4">
      <c r="B28" s="416"/>
      <c r="C28" s="417"/>
      <c r="D28" s="417"/>
    </row>
    <row r="29" spans="1:10" s="412" customFormat="1" ht="15.6">
      <c r="B29" s="723"/>
      <c r="C29" s="723"/>
    </row>
    <row r="30" spans="1:10" s="412" customFormat="1" ht="15.6">
      <c r="B30" s="730"/>
      <c r="C30" s="493"/>
      <c r="D30" s="731"/>
      <c r="G30" s="369"/>
    </row>
    <row r="31" spans="1:10" s="412" customFormat="1" ht="14.4">
      <c r="B31" s="416"/>
      <c r="C31" s="417"/>
      <c r="D31" s="731"/>
    </row>
    <row r="32" spans="1:10" s="412" customFormat="1" ht="14.4">
      <c r="B32" s="416"/>
      <c r="C32" s="417"/>
      <c r="D32" s="417"/>
    </row>
    <row r="33" spans="2:4" s="412" customFormat="1" ht="14.4">
      <c r="B33" s="416"/>
      <c r="C33" s="417"/>
      <c r="D33" s="417"/>
    </row>
    <row r="34" spans="2:4" s="412" customFormat="1" ht="15.6">
      <c r="B34" s="416"/>
      <c r="C34" s="417"/>
      <c r="D34" s="410"/>
    </row>
    <row r="35" spans="2:4" s="412" customFormat="1" ht="14.4">
      <c r="B35" s="416"/>
      <c r="C35" s="417"/>
      <c r="D35" s="417"/>
    </row>
    <row r="36" spans="2:4" s="412" customFormat="1" ht="14.4">
      <c r="B36" s="416"/>
      <c r="C36" s="417"/>
      <c r="D36" s="417"/>
    </row>
    <row r="37" spans="2:4" s="412" customFormat="1" ht="14.4">
      <c r="B37" s="416"/>
      <c r="C37" s="417"/>
      <c r="D37" s="417"/>
    </row>
    <row r="38" spans="2:4" s="412" customFormat="1" ht="14.4">
      <c r="B38" s="416"/>
      <c r="C38" s="417"/>
      <c r="D38" s="417"/>
    </row>
    <row r="39" spans="2:4" s="412" customFormat="1" ht="14.4">
      <c r="B39" s="416"/>
      <c r="C39" s="417"/>
      <c r="D39" s="417"/>
    </row>
    <row r="40" spans="2:4" s="412" customFormat="1" ht="14.4">
      <c r="B40" s="416"/>
      <c r="C40" s="417"/>
      <c r="D40" s="417"/>
    </row>
    <row r="41" spans="2:4" s="412" customFormat="1" ht="14.4">
      <c r="B41" s="416"/>
      <c r="C41" s="417"/>
      <c r="D41" s="417"/>
    </row>
    <row r="42" spans="2:4" s="412" customFormat="1" ht="14.4">
      <c r="B42" s="416"/>
      <c r="C42" s="417"/>
      <c r="D42" s="417"/>
    </row>
  </sheetData>
  <mergeCells count="2">
    <mergeCell ref="A3:A4"/>
    <mergeCell ref="B3:C3"/>
  </mergeCells>
  <hyperlinks>
    <hyperlink ref="E1" location="'TABLOİÇİNDE-1'!A55" display="İÇİNDEKİLER / INDEX"/>
  </hyperlinks>
  <printOptions horizontalCentered="1" verticalCentered="1" gridLinesSet="0"/>
  <pageMargins left="0" right="0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5"/>
  <sheetViews>
    <sheetView showGridLines="0" zoomScale="85" zoomScaleNormal="100" workbookViewId="0">
      <selection activeCell="A3" sqref="A3:D4"/>
    </sheetView>
  </sheetViews>
  <sheetFormatPr defaultRowHeight="13.8"/>
  <cols>
    <col min="1" max="1" width="1.6640625" style="733" customWidth="1"/>
    <col min="2" max="2" width="2" style="733" customWidth="1"/>
    <col min="3" max="3" width="2.33203125" style="733" customWidth="1"/>
    <col min="4" max="4" width="47.6640625" style="733" customWidth="1"/>
    <col min="5" max="5" width="13.5546875" style="736" hidden="1" customWidth="1"/>
    <col min="6" max="12" width="7.6640625" style="736" bestFit="1" customWidth="1"/>
    <col min="13" max="13" width="11.33203125" style="784" bestFit="1" customWidth="1"/>
    <col min="14" max="14" width="2.6640625" style="733" customWidth="1"/>
    <col min="15" max="15" width="2.33203125" style="733" hidden="1" customWidth="1"/>
    <col min="16" max="16" width="0.109375" style="733" hidden="1" customWidth="1"/>
    <col min="17" max="17" width="2.33203125" style="733" customWidth="1"/>
    <col min="18" max="18" width="1.88671875" style="739" customWidth="1"/>
    <col min="19" max="19" width="2.33203125" style="739" customWidth="1"/>
    <col min="20" max="20" width="44.109375" style="739" customWidth="1"/>
    <col min="21" max="257" width="9.109375" style="733"/>
    <col min="258" max="258" width="1.6640625" style="733" customWidth="1"/>
    <col min="259" max="259" width="2" style="733" customWidth="1"/>
    <col min="260" max="260" width="2.33203125" style="733" customWidth="1"/>
    <col min="261" max="261" width="47.6640625" style="733" customWidth="1"/>
    <col min="262" max="262" width="0" style="733" hidden="1" customWidth="1"/>
    <col min="263" max="268" width="13.5546875" style="733" customWidth="1"/>
    <col min="269" max="269" width="11.5546875" style="733" bestFit="1" customWidth="1"/>
    <col min="270" max="270" width="2.6640625" style="733" customWidth="1"/>
    <col min="271" max="272" width="0" style="733" hidden="1" customWidth="1"/>
    <col min="273" max="273" width="2.33203125" style="733" customWidth="1"/>
    <col min="274" max="274" width="1.88671875" style="733" customWidth="1"/>
    <col min="275" max="275" width="2.33203125" style="733" customWidth="1"/>
    <col min="276" max="276" width="44.109375" style="733" customWidth="1"/>
    <col min="277" max="513" width="9.109375" style="733"/>
    <col min="514" max="514" width="1.6640625" style="733" customWidth="1"/>
    <col min="515" max="515" width="2" style="733" customWidth="1"/>
    <col min="516" max="516" width="2.33203125" style="733" customWidth="1"/>
    <col min="517" max="517" width="47.6640625" style="733" customWidth="1"/>
    <col min="518" max="518" width="0" style="733" hidden="1" customWidth="1"/>
    <col min="519" max="524" width="13.5546875" style="733" customWidth="1"/>
    <col min="525" max="525" width="11.5546875" style="733" bestFit="1" customWidth="1"/>
    <col min="526" max="526" width="2.6640625" style="733" customWidth="1"/>
    <col min="527" max="528" width="0" style="733" hidden="1" customWidth="1"/>
    <col min="529" max="529" width="2.33203125" style="733" customWidth="1"/>
    <col min="530" max="530" width="1.88671875" style="733" customWidth="1"/>
    <col min="531" max="531" width="2.33203125" style="733" customWidth="1"/>
    <col min="532" max="532" width="44.109375" style="733" customWidth="1"/>
    <col min="533" max="769" width="9.109375" style="733"/>
    <col min="770" max="770" width="1.6640625" style="733" customWidth="1"/>
    <col min="771" max="771" width="2" style="733" customWidth="1"/>
    <col min="772" max="772" width="2.33203125" style="733" customWidth="1"/>
    <col min="773" max="773" width="47.6640625" style="733" customWidth="1"/>
    <col min="774" max="774" width="0" style="733" hidden="1" customWidth="1"/>
    <col min="775" max="780" width="13.5546875" style="733" customWidth="1"/>
    <col min="781" max="781" width="11.5546875" style="733" bestFit="1" customWidth="1"/>
    <col min="782" max="782" width="2.6640625" style="733" customWidth="1"/>
    <col min="783" max="784" width="0" style="733" hidden="1" customWidth="1"/>
    <col min="785" max="785" width="2.33203125" style="733" customWidth="1"/>
    <col min="786" max="786" width="1.88671875" style="733" customWidth="1"/>
    <col min="787" max="787" width="2.33203125" style="733" customWidth="1"/>
    <col min="788" max="788" width="44.109375" style="733" customWidth="1"/>
    <col min="789" max="1025" width="9.109375" style="733"/>
    <col min="1026" max="1026" width="1.6640625" style="733" customWidth="1"/>
    <col min="1027" max="1027" width="2" style="733" customWidth="1"/>
    <col min="1028" max="1028" width="2.33203125" style="733" customWidth="1"/>
    <col min="1029" max="1029" width="47.6640625" style="733" customWidth="1"/>
    <col min="1030" max="1030" width="0" style="733" hidden="1" customWidth="1"/>
    <col min="1031" max="1036" width="13.5546875" style="733" customWidth="1"/>
    <col min="1037" max="1037" width="11.5546875" style="733" bestFit="1" customWidth="1"/>
    <col min="1038" max="1038" width="2.6640625" style="733" customWidth="1"/>
    <col min="1039" max="1040" width="0" style="733" hidden="1" customWidth="1"/>
    <col min="1041" max="1041" width="2.33203125" style="733" customWidth="1"/>
    <col min="1042" max="1042" width="1.88671875" style="733" customWidth="1"/>
    <col min="1043" max="1043" width="2.33203125" style="733" customWidth="1"/>
    <col min="1044" max="1044" width="44.109375" style="733" customWidth="1"/>
    <col min="1045" max="1281" width="9.109375" style="733"/>
    <col min="1282" max="1282" width="1.6640625" style="733" customWidth="1"/>
    <col min="1283" max="1283" width="2" style="733" customWidth="1"/>
    <col min="1284" max="1284" width="2.33203125" style="733" customWidth="1"/>
    <col min="1285" max="1285" width="47.6640625" style="733" customWidth="1"/>
    <col min="1286" max="1286" width="0" style="733" hidden="1" customWidth="1"/>
    <col min="1287" max="1292" width="13.5546875" style="733" customWidth="1"/>
    <col min="1293" max="1293" width="11.5546875" style="733" bestFit="1" customWidth="1"/>
    <col min="1294" max="1294" width="2.6640625" style="733" customWidth="1"/>
    <col min="1295" max="1296" width="0" style="733" hidden="1" customWidth="1"/>
    <col min="1297" max="1297" width="2.33203125" style="733" customWidth="1"/>
    <col min="1298" max="1298" width="1.88671875" style="733" customWidth="1"/>
    <col min="1299" max="1299" width="2.33203125" style="733" customWidth="1"/>
    <col min="1300" max="1300" width="44.109375" style="733" customWidth="1"/>
    <col min="1301" max="1537" width="9.109375" style="733"/>
    <col min="1538" max="1538" width="1.6640625" style="733" customWidth="1"/>
    <col min="1539" max="1539" width="2" style="733" customWidth="1"/>
    <col min="1540" max="1540" width="2.33203125" style="733" customWidth="1"/>
    <col min="1541" max="1541" width="47.6640625" style="733" customWidth="1"/>
    <col min="1542" max="1542" width="0" style="733" hidden="1" customWidth="1"/>
    <col min="1543" max="1548" width="13.5546875" style="733" customWidth="1"/>
    <col min="1549" max="1549" width="11.5546875" style="733" bestFit="1" customWidth="1"/>
    <col min="1550" max="1550" width="2.6640625" style="733" customWidth="1"/>
    <col min="1551" max="1552" width="0" style="733" hidden="1" customWidth="1"/>
    <col min="1553" max="1553" width="2.33203125" style="733" customWidth="1"/>
    <col min="1554" max="1554" width="1.88671875" style="733" customWidth="1"/>
    <col min="1555" max="1555" width="2.33203125" style="733" customWidth="1"/>
    <col min="1556" max="1556" width="44.109375" style="733" customWidth="1"/>
    <col min="1557" max="1793" width="9.109375" style="733"/>
    <col min="1794" max="1794" width="1.6640625" style="733" customWidth="1"/>
    <col min="1795" max="1795" width="2" style="733" customWidth="1"/>
    <col min="1796" max="1796" width="2.33203125" style="733" customWidth="1"/>
    <col min="1797" max="1797" width="47.6640625" style="733" customWidth="1"/>
    <col min="1798" max="1798" width="0" style="733" hidden="1" customWidth="1"/>
    <col min="1799" max="1804" width="13.5546875" style="733" customWidth="1"/>
    <col min="1805" max="1805" width="11.5546875" style="733" bestFit="1" customWidth="1"/>
    <col min="1806" max="1806" width="2.6640625" style="733" customWidth="1"/>
    <col min="1807" max="1808" width="0" style="733" hidden="1" customWidth="1"/>
    <col min="1809" max="1809" width="2.33203125" style="733" customWidth="1"/>
    <col min="1810" max="1810" width="1.88671875" style="733" customWidth="1"/>
    <col min="1811" max="1811" width="2.33203125" style="733" customWidth="1"/>
    <col min="1812" max="1812" width="44.109375" style="733" customWidth="1"/>
    <col min="1813" max="2049" width="9.109375" style="733"/>
    <col min="2050" max="2050" width="1.6640625" style="733" customWidth="1"/>
    <col min="2051" max="2051" width="2" style="733" customWidth="1"/>
    <col min="2052" max="2052" width="2.33203125" style="733" customWidth="1"/>
    <col min="2053" max="2053" width="47.6640625" style="733" customWidth="1"/>
    <col min="2054" max="2054" width="0" style="733" hidden="1" customWidth="1"/>
    <col min="2055" max="2060" width="13.5546875" style="733" customWidth="1"/>
    <col min="2061" max="2061" width="11.5546875" style="733" bestFit="1" customWidth="1"/>
    <col min="2062" max="2062" width="2.6640625" style="733" customWidth="1"/>
    <col min="2063" max="2064" width="0" style="733" hidden="1" customWidth="1"/>
    <col min="2065" max="2065" width="2.33203125" style="733" customWidth="1"/>
    <col min="2066" max="2066" width="1.88671875" style="733" customWidth="1"/>
    <col min="2067" max="2067" width="2.33203125" style="733" customWidth="1"/>
    <col min="2068" max="2068" width="44.109375" style="733" customWidth="1"/>
    <col min="2069" max="2305" width="9.109375" style="733"/>
    <col min="2306" max="2306" width="1.6640625" style="733" customWidth="1"/>
    <col min="2307" max="2307" width="2" style="733" customWidth="1"/>
    <col min="2308" max="2308" width="2.33203125" style="733" customWidth="1"/>
    <col min="2309" max="2309" width="47.6640625" style="733" customWidth="1"/>
    <col min="2310" max="2310" width="0" style="733" hidden="1" customWidth="1"/>
    <col min="2311" max="2316" width="13.5546875" style="733" customWidth="1"/>
    <col min="2317" max="2317" width="11.5546875" style="733" bestFit="1" customWidth="1"/>
    <col min="2318" max="2318" width="2.6640625" style="733" customWidth="1"/>
    <col min="2319" max="2320" width="0" style="733" hidden="1" customWidth="1"/>
    <col min="2321" max="2321" width="2.33203125" style="733" customWidth="1"/>
    <col min="2322" max="2322" width="1.88671875" style="733" customWidth="1"/>
    <col min="2323" max="2323" width="2.33203125" style="733" customWidth="1"/>
    <col min="2324" max="2324" width="44.109375" style="733" customWidth="1"/>
    <col min="2325" max="2561" width="9.109375" style="733"/>
    <col min="2562" max="2562" width="1.6640625" style="733" customWidth="1"/>
    <col min="2563" max="2563" width="2" style="733" customWidth="1"/>
    <col min="2564" max="2564" width="2.33203125" style="733" customWidth="1"/>
    <col min="2565" max="2565" width="47.6640625" style="733" customWidth="1"/>
    <col min="2566" max="2566" width="0" style="733" hidden="1" customWidth="1"/>
    <col min="2567" max="2572" width="13.5546875" style="733" customWidth="1"/>
    <col min="2573" max="2573" width="11.5546875" style="733" bestFit="1" customWidth="1"/>
    <col min="2574" max="2574" width="2.6640625" style="733" customWidth="1"/>
    <col min="2575" max="2576" width="0" style="733" hidden="1" customWidth="1"/>
    <col min="2577" max="2577" width="2.33203125" style="733" customWidth="1"/>
    <col min="2578" max="2578" width="1.88671875" style="733" customWidth="1"/>
    <col min="2579" max="2579" width="2.33203125" style="733" customWidth="1"/>
    <col min="2580" max="2580" width="44.109375" style="733" customWidth="1"/>
    <col min="2581" max="2817" width="9.109375" style="733"/>
    <col min="2818" max="2818" width="1.6640625" style="733" customWidth="1"/>
    <col min="2819" max="2819" width="2" style="733" customWidth="1"/>
    <col min="2820" max="2820" width="2.33203125" style="733" customWidth="1"/>
    <col min="2821" max="2821" width="47.6640625" style="733" customWidth="1"/>
    <col min="2822" max="2822" width="0" style="733" hidden="1" customWidth="1"/>
    <col min="2823" max="2828" width="13.5546875" style="733" customWidth="1"/>
    <col min="2829" max="2829" width="11.5546875" style="733" bestFit="1" customWidth="1"/>
    <col min="2830" max="2830" width="2.6640625" style="733" customWidth="1"/>
    <col min="2831" max="2832" width="0" style="733" hidden="1" customWidth="1"/>
    <col min="2833" max="2833" width="2.33203125" style="733" customWidth="1"/>
    <col min="2834" max="2834" width="1.88671875" style="733" customWidth="1"/>
    <col min="2835" max="2835" width="2.33203125" style="733" customWidth="1"/>
    <col min="2836" max="2836" width="44.109375" style="733" customWidth="1"/>
    <col min="2837" max="3073" width="9.109375" style="733"/>
    <col min="3074" max="3074" width="1.6640625" style="733" customWidth="1"/>
    <col min="3075" max="3075" width="2" style="733" customWidth="1"/>
    <col min="3076" max="3076" width="2.33203125" style="733" customWidth="1"/>
    <col min="3077" max="3077" width="47.6640625" style="733" customWidth="1"/>
    <col min="3078" max="3078" width="0" style="733" hidden="1" customWidth="1"/>
    <col min="3079" max="3084" width="13.5546875" style="733" customWidth="1"/>
    <col min="3085" max="3085" width="11.5546875" style="733" bestFit="1" customWidth="1"/>
    <col min="3086" max="3086" width="2.6640625" style="733" customWidth="1"/>
    <col min="3087" max="3088" width="0" style="733" hidden="1" customWidth="1"/>
    <col min="3089" max="3089" width="2.33203125" style="733" customWidth="1"/>
    <col min="3090" max="3090" width="1.88671875" style="733" customWidth="1"/>
    <col min="3091" max="3091" width="2.33203125" style="733" customWidth="1"/>
    <col min="3092" max="3092" width="44.109375" style="733" customWidth="1"/>
    <col min="3093" max="3329" width="9.109375" style="733"/>
    <col min="3330" max="3330" width="1.6640625" style="733" customWidth="1"/>
    <col min="3331" max="3331" width="2" style="733" customWidth="1"/>
    <col min="3332" max="3332" width="2.33203125" style="733" customWidth="1"/>
    <col min="3333" max="3333" width="47.6640625" style="733" customWidth="1"/>
    <col min="3334" max="3334" width="0" style="733" hidden="1" customWidth="1"/>
    <col min="3335" max="3340" width="13.5546875" style="733" customWidth="1"/>
    <col min="3341" max="3341" width="11.5546875" style="733" bestFit="1" customWidth="1"/>
    <col min="3342" max="3342" width="2.6640625" style="733" customWidth="1"/>
    <col min="3343" max="3344" width="0" style="733" hidden="1" customWidth="1"/>
    <col min="3345" max="3345" width="2.33203125" style="733" customWidth="1"/>
    <col min="3346" max="3346" width="1.88671875" style="733" customWidth="1"/>
    <col min="3347" max="3347" width="2.33203125" style="733" customWidth="1"/>
    <col min="3348" max="3348" width="44.109375" style="733" customWidth="1"/>
    <col min="3349" max="3585" width="9.109375" style="733"/>
    <col min="3586" max="3586" width="1.6640625" style="733" customWidth="1"/>
    <col min="3587" max="3587" width="2" style="733" customWidth="1"/>
    <col min="3588" max="3588" width="2.33203125" style="733" customWidth="1"/>
    <col min="3589" max="3589" width="47.6640625" style="733" customWidth="1"/>
    <col min="3590" max="3590" width="0" style="733" hidden="1" customWidth="1"/>
    <col min="3591" max="3596" width="13.5546875" style="733" customWidth="1"/>
    <col min="3597" max="3597" width="11.5546875" style="733" bestFit="1" customWidth="1"/>
    <col min="3598" max="3598" width="2.6640625" style="733" customWidth="1"/>
    <col min="3599" max="3600" width="0" style="733" hidden="1" customWidth="1"/>
    <col min="3601" max="3601" width="2.33203125" style="733" customWidth="1"/>
    <col min="3602" max="3602" width="1.88671875" style="733" customWidth="1"/>
    <col min="3603" max="3603" width="2.33203125" style="733" customWidth="1"/>
    <col min="3604" max="3604" width="44.109375" style="733" customWidth="1"/>
    <col min="3605" max="3841" width="9.109375" style="733"/>
    <col min="3842" max="3842" width="1.6640625" style="733" customWidth="1"/>
    <col min="3843" max="3843" width="2" style="733" customWidth="1"/>
    <col min="3844" max="3844" width="2.33203125" style="733" customWidth="1"/>
    <col min="3845" max="3845" width="47.6640625" style="733" customWidth="1"/>
    <col min="3846" max="3846" width="0" style="733" hidden="1" customWidth="1"/>
    <col min="3847" max="3852" width="13.5546875" style="733" customWidth="1"/>
    <col min="3853" max="3853" width="11.5546875" style="733" bestFit="1" customWidth="1"/>
    <col min="3854" max="3854" width="2.6640625" style="733" customWidth="1"/>
    <col min="3855" max="3856" width="0" style="733" hidden="1" customWidth="1"/>
    <col min="3857" max="3857" width="2.33203125" style="733" customWidth="1"/>
    <col min="3858" max="3858" width="1.88671875" style="733" customWidth="1"/>
    <col min="3859" max="3859" width="2.33203125" style="733" customWidth="1"/>
    <col min="3860" max="3860" width="44.109375" style="733" customWidth="1"/>
    <col min="3861" max="4097" width="9.109375" style="733"/>
    <col min="4098" max="4098" width="1.6640625" style="733" customWidth="1"/>
    <col min="4099" max="4099" width="2" style="733" customWidth="1"/>
    <col min="4100" max="4100" width="2.33203125" style="733" customWidth="1"/>
    <col min="4101" max="4101" width="47.6640625" style="733" customWidth="1"/>
    <col min="4102" max="4102" width="0" style="733" hidden="1" customWidth="1"/>
    <col min="4103" max="4108" width="13.5546875" style="733" customWidth="1"/>
    <col min="4109" max="4109" width="11.5546875" style="733" bestFit="1" customWidth="1"/>
    <col min="4110" max="4110" width="2.6640625" style="733" customWidth="1"/>
    <col min="4111" max="4112" width="0" style="733" hidden="1" customWidth="1"/>
    <col min="4113" max="4113" width="2.33203125" style="733" customWidth="1"/>
    <col min="4114" max="4114" width="1.88671875" style="733" customWidth="1"/>
    <col min="4115" max="4115" width="2.33203125" style="733" customWidth="1"/>
    <col min="4116" max="4116" width="44.109375" style="733" customWidth="1"/>
    <col min="4117" max="4353" width="9.109375" style="733"/>
    <col min="4354" max="4354" width="1.6640625" style="733" customWidth="1"/>
    <col min="4355" max="4355" width="2" style="733" customWidth="1"/>
    <col min="4356" max="4356" width="2.33203125" style="733" customWidth="1"/>
    <col min="4357" max="4357" width="47.6640625" style="733" customWidth="1"/>
    <col min="4358" max="4358" width="0" style="733" hidden="1" customWidth="1"/>
    <col min="4359" max="4364" width="13.5546875" style="733" customWidth="1"/>
    <col min="4365" max="4365" width="11.5546875" style="733" bestFit="1" customWidth="1"/>
    <col min="4366" max="4366" width="2.6640625" style="733" customWidth="1"/>
    <col min="4367" max="4368" width="0" style="733" hidden="1" customWidth="1"/>
    <col min="4369" max="4369" width="2.33203125" style="733" customWidth="1"/>
    <col min="4370" max="4370" width="1.88671875" style="733" customWidth="1"/>
    <col min="4371" max="4371" width="2.33203125" style="733" customWidth="1"/>
    <col min="4372" max="4372" width="44.109375" style="733" customWidth="1"/>
    <col min="4373" max="4609" width="9.109375" style="733"/>
    <col min="4610" max="4610" width="1.6640625" style="733" customWidth="1"/>
    <col min="4611" max="4611" width="2" style="733" customWidth="1"/>
    <col min="4612" max="4612" width="2.33203125" style="733" customWidth="1"/>
    <col min="4613" max="4613" width="47.6640625" style="733" customWidth="1"/>
    <col min="4614" max="4614" width="0" style="733" hidden="1" customWidth="1"/>
    <col min="4615" max="4620" width="13.5546875" style="733" customWidth="1"/>
    <col min="4621" max="4621" width="11.5546875" style="733" bestFit="1" customWidth="1"/>
    <col min="4622" max="4622" width="2.6640625" style="733" customWidth="1"/>
    <col min="4623" max="4624" width="0" style="733" hidden="1" customWidth="1"/>
    <col min="4625" max="4625" width="2.33203125" style="733" customWidth="1"/>
    <col min="4626" max="4626" width="1.88671875" style="733" customWidth="1"/>
    <col min="4627" max="4627" width="2.33203125" style="733" customWidth="1"/>
    <col min="4628" max="4628" width="44.109375" style="733" customWidth="1"/>
    <col min="4629" max="4865" width="9.109375" style="733"/>
    <col min="4866" max="4866" width="1.6640625" style="733" customWidth="1"/>
    <col min="4867" max="4867" width="2" style="733" customWidth="1"/>
    <col min="4868" max="4868" width="2.33203125" style="733" customWidth="1"/>
    <col min="4869" max="4869" width="47.6640625" style="733" customWidth="1"/>
    <col min="4870" max="4870" width="0" style="733" hidden="1" customWidth="1"/>
    <col min="4871" max="4876" width="13.5546875" style="733" customWidth="1"/>
    <col min="4877" max="4877" width="11.5546875" style="733" bestFit="1" customWidth="1"/>
    <col min="4878" max="4878" width="2.6640625" style="733" customWidth="1"/>
    <col min="4879" max="4880" width="0" style="733" hidden="1" customWidth="1"/>
    <col min="4881" max="4881" width="2.33203125" style="733" customWidth="1"/>
    <col min="4882" max="4882" width="1.88671875" style="733" customWidth="1"/>
    <col min="4883" max="4883" width="2.33203125" style="733" customWidth="1"/>
    <col min="4884" max="4884" width="44.109375" style="733" customWidth="1"/>
    <col min="4885" max="5121" width="9.109375" style="733"/>
    <col min="5122" max="5122" width="1.6640625" style="733" customWidth="1"/>
    <col min="5123" max="5123" width="2" style="733" customWidth="1"/>
    <col min="5124" max="5124" width="2.33203125" style="733" customWidth="1"/>
    <col min="5125" max="5125" width="47.6640625" style="733" customWidth="1"/>
    <col min="5126" max="5126" width="0" style="733" hidden="1" customWidth="1"/>
    <col min="5127" max="5132" width="13.5546875" style="733" customWidth="1"/>
    <col min="5133" max="5133" width="11.5546875" style="733" bestFit="1" customWidth="1"/>
    <col min="5134" max="5134" width="2.6640625" style="733" customWidth="1"/>
    <col min="5135" max="5136" width="0" style="733" hidden="1" customWidth="1"/>
    <col min="5137" max="5137" width="2.33203125" style="733" customWidth="1"/>
    <col min="5138" max="5138" width="1.88671875" style="733" customWidth="1"/>
    <col min="5139" max="5139" width="2.33203125" style="733" customWidth="1"/>
    <col min="5140" max="5140" width="44.109375" style="733" customWidth="1"/>
    <col min="5141" max="5377" width="9.109375" style="733"/>
    <col min="5378" max="5378" width="1.6640625" style="733" customWidth="1"/>
    <col min="5379" max="5379" width="2" style="733" customWidth="1"/>
    <col min="5380" max="5380" width="2.33203125" style="733" customWidth="1"/>
    <col min="5381" max="5381" width="47.6640625" style="733" customWidth="1"/>
    <col min="5382" max="5382" width="0" style="733" hidden="1" customWidth="1"/>
    <col min="5383" max="5388" width="13.5546875" style="733" customWidth="1"/>
    <col min="5389" max="5389" width="11.5546875" style="733" bestFit="1" customWidth="1"/>
    <col min="5390" max="5390" width="2.6640625" style="733" customWidth="1"/>
    <col min="5391" max="5392" width="0" style="733" hidden="1" customWidth="1"/>
    <col min="5393" max="5393" width="2.33203125" style="733" customWidth="1"/>
    <col min="5394" max="5394" width="1.88671875" style="733" customWidth="1"/>
    <col min="5395" max="5395" width="2.33203125" style="733" customWidth="1"/>
    <col min="5396" max="5396" width="44.109375" style="733" customWidth="1"/>
    <col min="5397" max="5633" width="9.109375" style="733"/>
    <col min="5634" max="5634" width="1.6640625" style="733" customWidth="1"/>
    <col min="5635" max="5635" width="2" style="733" customWidth="1"/>
    <col min="5636" max="5636" width="2.33203125" style="733" customWidth="1"/>
    <col min="5637" max="5637" width="47.6640625" style="733" customWidth="1"/>
    <col min="5638" max="5638" width="0" style="733" hidden="1" customWidth="1"/>
    <col min="5639" max="5644" width="13.5546875" style="733" customWidth="1"/>
    <col min="5645" max="5645" width="11.5546875" style="733" bestFit="1" customWidth="1"/>
    <col min="5646" max="5646" width="2.6640625" style="733" customWidth="1"/>
    <col min="5647" max="5648" width="0" style="733" hidden="1" customWidth="1"/>
    <col min="5649" max="5649" width="2.33203125" style="733" customWidth="1"/>
    <col min="5650" max="5650" width="1.88671875" style="733" customWidth="1"/>
    <col min="5651" max="5651" width="2.33203125" style="733" customWidth="1"/>
    <col min="5652" max="5652" width="44.109375" style="733" customWidth="1"/>
    <col min="5653" max="5889" width="9.109375" style="733"/>
    <col min="5890" max="5890" width="1.6640625" style="733" customWidth="1"/>
    <col min="5891" max="5891" width="2" style="733" customWidth="1"/>
    <col min="5892" max="5892" width="2.33203125" style="733" customWidth="1"/>
    <col min="5893" max="5893" width="47.6640625" style="733" customWidth="1"/>
    <col min="5894" max="5894" width="0" style="733" hidden="1" customWidth="1"/>
    <col min="5895" max="5900" width="13.5546875" style="733" customWidth="1"/>
    <col min="5901" max="5901" width="11.5546875" style="733" bestFit="1" customWidth="1"/>
    <col min="5902" max="5902" width="2.6640625" style="733" customWidth="1"/>
    <col min="5903" max="5904" width="0" style="733" hidden="1" customWidth="1"/>
    <col min="5905" max="5905" width="2.33203125" style="733" customWidth="1"/>
    <col min="5906" max="5906" width="1.88671875" style="733" customWidth="1"/>
    <col min="5907" max="5907" width="2.33203125" style="733" customWidth="1"/>
    <col min="5908" max="5908" width="44.109375" style="733" customWidth="1"/>
    <col min="5909" max="6145" width="9.109375" style="733"/>
    <col min="6146" max="6146" width="1.6640625" style="733" customWidth="1"/>
    <col min="6147" max="6147" width="2" style="733" customWidth="1"/>
    <col min="6148" max="6148" width="2.33203125" style="733" customWidth="1"/>
    <col min="6149" max="6149" width="47.6640625" style="733" customWidth="1"/>
    <col min="6150" max="6150" width="0" style="733" hidden="1" customWidth="1"/>
    <col min="6151" max="6156" width="13.5546875" style="733" customWidth="1"/>
    <col min="6157" max="6157" width="11.5546875" style="733" bestFit="1" customWidth="1"/>
    <col min="6158" max="6158" width="2.6640625" style="733" customWidth="1"/>
    <col min="6159" max="6160" width="0" style="733" hidden="1" customWidth="1"/>
    <col min="6161" max="6161" width="2.33203125" style="733" customWidth="1"/>
    <col min="6162" max="6162" width="1.88671875" style="733" customWidth="1"/>
    <col min="6163" max="6163" width="2.33203125" style="733" customWidth="1"/>
    <col min="6164" max="6164" width="44.109375" style="733" customWidth="1"/>
    <col min="6165" max="6401" width="9.109375" style="733"/>
    <col min="6402" max="6402" width="1.6640625" style="733" customWidth="1"/>
    <col min="6403" max="6403" width="2" style="733" customWidth="1"/>
    <col min="6404" max="6404" width="2.33203125" style="733" customWidth="1"/>
    <col min="6405" max="6405" width="47.6640625" style="733" customWidth="1"/>
    <col min="6406" max="6406" width="0" style="733" hidden="1" customWidth="1"/>
    <col min="6407" max="6412" width="13.5546875" style="733" customWidth="1"/>
    <col min="6413" max="6413" width="11.5546875" style="733" bestFit="1" customWidth="1"/>
    <col min="6414" max="6414" width="2.6640625" style="733" customWidth="1"/>
    <col min="6415" max="6416" width="0" style="733" hidden="1" customWidth="1"/>
    <col min="6417" max="6417" width="2.33203125" style="733" customWidth="1"/>
    <col min="6418" max="6418" width="1.88671875" style="733" customWidth="1"/>
    <col min="6419" max="6419" width="2.33203125" style="733" customWidth="1"/>
    <col min="6420" max="6420" width="44.109375" style="733" customWidth="1"/>
    <col min="6421" max="6657" width="9.109375" style="733"/>
    <col min="6658" max="6658" width="1.6640625" style="733" customWidth="1"/>
    <col min="6659" max="6659" width="2" style="733" customWidth="1"/>
    <col min="6660" max="6660" width="2.33203125" style="733" customWidth="1"/>
    <col min="6661" max="6661" width="47.6640625" style="733" customWidth="1"/>
    <col min="6662" max="6662" width="0" style="733" hidden="1" customWidth="1"/>
    <col min="6663" max="6668" width="13.5546875" style="733" customWidth="1"/>
    <col min="6669" max="6669" width="11.5546875" style="733" bestFit="1" customWidth="1"/>
    <col min="6670" max="6670" width="2.6640625" style="733" customWidth="1"/>
    <col min="6671" max="6672" width="0" style="733" hidden="1" customWidth="1"/>
    <col min="6673" max="6673" width="2.33203125" style="733" customWidth="1"/>
    <col min="6674" max="6674" width="1.88671875" style="733" customWidth="1"/>
    <col min="6675" max="6675" width="2.33203125" style="733" customWidth="1"/>
    <col min="6676" max="6676" width="44.109375" style="733" customWidth="1"/>
    <col min="6677" max="6913" width="9.109375" style="733"/>
    <col min="6914" max="6914" width="1.6640625" style="733" customWidth="1"/>
    <col min="6915" max="6915" width="2" style="733" customWidth="1"/>
    <col min="6916" max="6916" width="2.33203125" style="733" customWidth="1"/>
    <col min="6917" max="6917" width="47.6640625" style="733" customWidth="1"/>
    <col min="6918" max="6918" width="0" style="733" hidden="1" customWidth="1"/>
    <col min="6919" max="6924" width="13.5546875" style="733" customWidth="1"/>
    <col min="6925" max="6925" width="11.5546875" style="733" bestFit="1" customWidth="1"/>
    <col min="6926" max="6926" width="2.6640625" style="733" customWidth="1"/>
    <col min="6927" max="6928" width="0" style="733" hidden="1" customWidth="1"/>
    <col min="6929" max="6929" width="2.33203125" style="733" customWidth="1"/>
    <col min="6930" max="6930" width="1.88671875" style="733" customWidth="1"/>
    <col min="6931" max="6931" width="2.33203125" style="733" customWidth="1"/>
    <col min="6932" max="6932" width="44.109375" style="733" customWidth="1"/>
    <col min="6933" max="7169" width="9.109375" style="733"/>
    <col min="7170" max="7170" width="1.6640625" style="733" customWidth="1"/>
    <col min="7171" max="7171" width="2" style="733" customWidth="1"/>
    <col min="7172" max="7172" width="2.33203125" style="733" customWidth="1"/>
    <col min="7173" max="7173" width="47.6640625" style="733" customWidth="1"/>
    <col min="7174" max="7174" width="0" style="733" hidden="1" customWidth="1"/>
    <col min="7175" max="7180" width="13.5546875" style="733" customWidth="1"/>
    <col min="7181" max="7181" width="11.5546875" style="733" bestFit="1" customWidth="1"/>
    <col min="7182" max="7182" width="2.6640625" style="733" customWidth="1"/>
    <col min="7183" max="7184" width="0" style="733" hidden="1" customWidth="1"/>
    <col min="7185" max="7185" width="2.33203125" style="733" customWidth="1"/>
    <col min="7186" max="7186" width="1.88671875" style="733" customWidth="1"/>
    <col min="7187" max="7187" width="2.33203125" style="733" customWidth="1"/>
    <col min="7188" max="7188" width="44.109375" style="733" customWidth="1"/>
    <col min="7189" max="7425" width="9.109375" style="733"/>
    <col min="7426" max="7426" width="1.6640625" style="733" customWidth="1"/>
    <col min="7427" max="7427" width="2" style="733" customWidth="1"/>
    <col min="7428" max="7428" width="2.33203125" style="733" customWidth="1"/>
    <col min="7429" max="7429" width="47.6640625" style="733" customWidth="1"/>
    <col min="7430" max="7430" width="0" style="733" hidden="1" customWidth="1"/>
    <col min="7431" max="7436" width="13.5546875" style="733" customWidth="1"/>
    <col min="7437" max="7437" width="11.5546875" style="733" bestFit="1" customWidth="1"/>
    <col min="7438" max="7438" width="2.6640625" style="733" customWidth="1"/>
    <col min="7439" max="7440" width="0" style="733" hidden="1" customWidth="1"/>
    <col min="7441" max="7441" width="2.33203125" style="733" customWidth="1"/>
    <col min="7442" max="7442" width="1.88671875" style="733" customWidth="1"/>
    <col min="7443" max="7443" width="2.33203125" style="733" customWidth="1"/>
    <col min="7444" max="7444" width="44.109375" style="733" customWidth="1"/>
    <col min="7445" max="7681" width="9.109375" style="733"/>
    <col min="7682" max="7682" width="1.6640625" style="733" customWidth="1"/>
    <col min="7683" max="7683" width="2" style="733" customWidth="1"/>
    <col min="7684" max="7684" width="2.33203125" style="733" customWidth="1"/>
    <col min="7685" max="7685" width="47.6640625" style="733" customWidth="1"/>
    <col min="7686" max="7686" width="0" style="733" hidden="1" customWidth="1"/>
    <col min="7687" max="7692" width="13.5546875" style="733" customWidth="1"/>
    <col min="7693" max="7693" width="11.5546875" style="733" bestFit="1" customWidth="1"/>
    <col min="7694" max="7694" width="2.6640625" style="733" customWidth="1"/>
    <col min="7695" max="7696" width="0" style="733" hidden="1" customWidth="1"/>
    <col min="7697" max="7697" width="2.33203125" style="733" customWidth="1"/>
    <col min="7698" max="7698" width="1.88671875" style="733" customWidth="1"/>
    <col min="7699" max="7699" width="2.33203125" style="733" customWidth="1"/>
    <col min="7700" max="7700" width="44.109375" style="733" customWidth="1"/>
    <col min="7701" max="7937" width="9.109375" style="733"/>
    <col min="7938" max="7938" width="1.6640625" style="733" customWidth="1"/>
    <col min="7939" max="7939" width="2" style="733" customWidth="1"/>
    <col min="7940" max="7940" width="2.33203125" style="733" customWidth="1"/>
    <col min="7941" max="7941" width="47.6640625" style="733" customWidth="1"/>
    <col min="7942" max="7942" width="0" style="733" hidden="1" customWidth="1"/>
    <col min="7943" max="7948" width="13.5546875" style="733" customWidth="1"/>
    <col min="7949" max="7949" width="11.5546875" style="733" bestFit="1" customWidth="1"/>
    <col min="7950" max="7950" width="2.6640625" style="733" customWidth="1"/>
    <col min="7951" max="7952" width="0" style="733" hidden="1" customWidth="1"/>
    <col min="7953" max="7953" width="2.33203125" style="733" customWidth="1"/>
    <col min="7954" max="7954" width="1.88671875" style="733" customWidth="1"/>
    <col min="7955" max="7955" width="2.33203125" style="733" customWidth="1"/>
    <col min="7956" max="7956" width="44.109375" style="733" customWidth="1"/>
    <col min="7957" max="8193" width="9.109375" style="733"/>
    <col min="8194" max="8194" width="1.6640625" style="733" customWidth="1"/>
    <col min="8195" max="8195" width="2" style="733" customWidth="1"/>
    <col min="8196" max="8196" width="2.33203125" style="733" customWidth="1"/>
    <col min="8197" max="8197" width="47.6640625" style="733" customWidth="1"/>
    <col min="8198" max="8198" width="0" style="733" hidden="1" customWidth="1"/>
    <col min="8199" max="8204" width="13.5546875" style="733" customWidth="1"/>
    <col min="8205" max="8205" width="11.5546875" style="733" bestFit="1" customWidth="1"/>
    <col min="8206" max="8206" width="2.6640625" style="733" customWidth="1"/>
    <col min="8207" max="8208" width="0" style="733" hidden="1" customWidth="1"/>
    <col min="8209" max="8209" width="2.33203125" style="733" customWidth="1"/>
    <col min="8210" max="8210" width="1.88671875" style="733" customWidth="1"/>
    <col min="8211" max="8211" width="2.33203125" style="733" customWidth="1"/>
    <col min="8212" max="8212" width="44.109375" style="733" customWidth="1"/>
    <col min="8213" max="8449" width="9.109375" style="733"/>
    <col min="8450" max="8450" width="1.6640625" style="733" customWidth="1"/>
    <col min="8451" max="8451" width="2" style="733" customWidth="1"/>
    <col min="8452" max="8452" width="2.33203125" style="733" customWidth="1"/>
    <col min="8453" max="8453" width="47.6640625" style="733" customWidth="1"/>
    <col min="8454" max="8454" width="0" style="733" hidden="1" customWidth="1"/>
    <col min="8455" max="8460" width="13.5546875" style="733" customWidth="1"/>
    <col min="8461" max="8461" width="11.5546875" style="733" bestFit="1" customWidth="1"/>
    <col min="8462" max="8462" width="2.6640625" style="733" customWidth="1"/>
    <col min="8463" max="8464" width="0" style="733" hidden="1" customWidth="1"/>
    <col min="8465" max="8465" width="2.33203125" style="733" customWidth="1"/>
    <col min="8466" max="8466" width="1.88671875" style="733" customWidth="1"/>
    <col min="8467" max="8467" width="2.33203125" style="733" customWidth="1"/>
    <col min="8468" max="8468" width="44.109375" style="733" customWidth="1"/>
    <col min="8469" max="8705" width="9.109375" style="733"/>
    <col min="8706" max="8706" width="1.6640625" style="733" customWidth="1"/>
    <col min="8707" max="8707" width="2" style="733" customWidth="1"/>
    <col min="8708" max="8708" width="2.33203125" style="733" customWidth="1"/>
    <col min="8709" max="8709" width="47.6640625" style="733" customWidth="1"/>
    <col min="8710" max="8710" width="0" style="733" hidden="1" customWidth="1"/>
    <col min="8711" max="8716" width="13.5546875" style="733" customWidth="1"/>
    <col min="8717" max="8717" width="11.5546875" style="733" bestFit="1" customWidth="1"/>
    <col min="8718" max="8718" width="2.6640625" style="733" customWidth="1"/>
    <col min="8719" max="8720" width="0" style="733" hidden="1" customWidth="1"/>
    <col min="8721" max="8721" width="2.33203125" style="733" customWidth="1"/>
    <col min="8722" max="8722" width="1.88671875" style="733" customWidth="1"/>
    <col min="8723" max="8723" width="2.33203125" style="733" customWidth="1"/>
    <col min="8724" max="8724" width="44.109375" style="733" customWidth="1"/>
    <col min="8725" max="8961" width="9.109375" style="733"/>
    <col min="8962" max="8962" width="1.6640625" style="733" customWidth="1"/>
    <col min="8963" max="8963" width="2" style="733" customWidth="1"/>
    <col min="8964" max="8964" width="2.33203125" style="733" customWidth="1"/>
    <col min="8965" max="8965" width="47.6640625" style="733" customWidth="1"/>
    <col min="8966" max="8966" width="0" style="733" hidden="1" customWidth="1"/>
    <col min="8967" max="8972" width="13.5546875" style="733" customWidth="1"/>
    <col min="8973" max="8973" width="11.5546875" style="733" bestFit="1" customWidth="1"/>
    <col min="8974" max="8974" width="2.6640625" style="733" customWidth="1"/>
    <col min="8975" max="8976" width="0" style="733" hidden="1" customWidth="1"/>
    <col min="8977" max="8977" width="2.33203125" style="733" customWidth="1"/>
    <col min="8978" max="8978" width="1.88671875" style="733" customWidth="1"/>
    <col min="8979" max="8979" width="2.33203125" style="733" customWidth="1"/>
    <col min="8980" max="8980" width="44.109375" style="733" customWidth="1"/>
    <col min="8981" max="9217" width="9.109375" style="733"/>
    <col min="9218" max="9218" width="1.6640625" style="733" customWidth="1"/>
    <col min="9219" max="9219" width="2" style="733" customWidth="1"/>
    <col min="9220" max="9220" width="2.33203125" style="733" customWidth="1"/>
    <col min="9221" max="9221" width="47.6640625" style="733" customWidth="1"/>
    <col min="9222" max="9222" width="0" style="733" hidden="1" customWidth="1"/>
    <col min="9223" max="9228" width="13.5546875" style="733" customWidth="1"/>
    <col min="9229" max="9229" width="11.5546875" style="733" bestFit="1" customWidth="1"/>
    <col min="9230" max="9230" width="2.6640625" style="733" customWidth="1"/>
    <col min="9231" max="9232" width="0" style="733" hidden="1" customWidth="1"/>
    <col min="9233" max="9233" width="2.33203125" style="733" customWidth="1"/>
    <col min="9234" max="9234" width="1.88671875" style="733" customWidth="1"/>
    <col min="9235" max="9235" width="2.33203125" style="733" customWidth="1"/>
    <col min="9236" max="9236" width="44.109375" style="733" customWidth="1"/>
    <col min="9237" max="9473" width="9.109375" style="733"/>
    <col min="9474" max="9474" width="1.6640625" style="733" customWidth="1"/>
    <col min="9475" max="9475" width="2" style="733" customWidth="1"/>
    <col min="9476" max="9476" width="2.33203125" style="733" customWidth="1"/>
    <col min="9477" max="9477" width="47.6640625" style="733" customWidth="1"/>
    <col min="9478" max="9478" width="0" style="733" hidden="1" customWidth="1"/>
    <col min="9479" max="9484" width="13.5546875" style="733" customWidth="1"/>
    <col min="9485" max="9485" width="11.5546875" style="733" bestFit="1" customWidth="1"/>
    <col min="9486" max="9486" width="2.6640625" style="733" customWidth="1"/>
    <col min="9487" max="9488" width="0" style="733" hidden="1" customWidth="1"/>
    <col min="9489" max="9489" width="2.33203125" style="733" customWidth="1"/>
    <col min="9490" max="9490" width="1.88671875" style="733" customWidth="1"/>
    <col min="9491" max="9491" width="2.33203125" style="733" customWidth="1"/>
    <col min="9492" max="9492" width="44.109375" style="733" customWidth="1"/>
    <col min="9493" max="9729" width="9.109375" style="733"/>
    <col min="9730" max="9730" width="1.6640625" style="733" customWidth="1"/>
    <col min="9731" max="9731" width="2" style="733" customWidth="1"/>
    <col min="9732" max="9732" width="2.33203125" style="733" customWidth="1"/>
    <col min="9733" max="9733" width="47.6640625" style="733" customWidth="1"/>
    <col min="9734" max="9734" width="0" style="733" hidden="1" customWidth="1"/>
    <col min="9735" max="9740" width="13.5546875" style="733" customWidth="1"/>
    <col min="9741" max="9741" width="11.5546875" style="733" bestFit="1" customWidth="1"/>
    <col min="9742" max="9742" width="2.6640625" style="733" customWidth="1"/>
    <col min="9743" max="9744" width="0" style="733" hidden="1" customWidth="1"/>
    <col min="9745" max="9745" width="2.33203125" style="733" customWidth="1"/>
    <col min="9746" max="9746" width="1.88671875" style="733" customWidth="1"/>
    <col min="9747" max="9747" width="2.33203125" style="733" customWidth="1"/>
    <col min="9748" max="9748" width="44.109375" style="733" customWidth="1"/>
    <col min="9749" max="9985" width="9.109375" style="733"/>
    <col min="9986" max="9986" width="1.6640625" style="733" customWidth="1"/>
    <col min="9987" max="9987" width="2" style="733" customWidth="1"/>
    <col min="9988" max="9988" width="2.33203125" style="733" customWidth="1"/>
    <col min="9989" max="9989" width="47.6640625" style="733" customWidth="1"/>
    <col min="9990" max="9990" width="0" style="733" hidden="1" customWidth="1"/>
    <col min="9991" max="9996" width="13.5546875" style="733" customWidth="1"/>
    <col min="9997" max="9997" width="11.5546875" style="733" bestFit="1" customWidth="1"/>
    <col min="9998" max="9998" width="2.6640625" style="733" customWidth="1"/>
    <col min="9999" max="10000" width="0" style="733" hidden="1" customWidth="1"/>
    <col min="10001" max="10001" width="2.33203125" style="733" customWidth="1"/>
    <col min="10002" max="10002" width="1.88671875" style="733" customWidth="1"/>
    <col min="10003" max="10003" width="2.33203125" style="733" customWidth="1"/>
    <col min="10004" max="10004" width="44.109375" style="733" customWidth="1"/>
    <col min="10005" max="10241" width="9.109375" style="733"/>
    <col min="10242" max="10242" width="1.6640625" style="733" customWidth="1"/>
    <col min="10243" max="10243" width="2" style="733" customWidth="1"/>
    <col min="10244" max="10244" width="2.33203125" style="733" customWidth="1"/>
    <col min="10245" max="10245" width="47.6640625" style="733" customWidth="1"/>
    <col min="10246" max="10246" width="0" style="733" hidden="1" customWidth="1"/>
    <col min="10247" max="10252" width="13.5546875" style="733" customWidth="1"/>
    <col min="10253" max="10253" width="11.5546875" style="733" bestFit="1" customWidth="1"/>
    <col min="10254" max="10254" width="2.6640625" style="733" customWidth="1"/>
    <col min="10255" max="10256" width="0" style="733" hidden="1" customWidth="1"/>
    <col min="10257" max="10257" width="2.33203125" style="733" customWidth="1"/>
    <col min="10258" max="10258" width="1.88671875" style="733" customWidth="1"/>
    <col min="10259" max="10259" width="2.33203125" style="733" customWidth="1"/>
    <col min="10260" max="10260" width="44.109375" style="733" customWidth="1"/>
    <col min="10261" max="10497" width="9.109375" style="733"/>
    <col min="10498" max="10498" width="1.6640625" style="733" customWidth="1"/>
    <col min="10499" max="10499" width="2" style="733" customWidth="1"/>
    <col min="10500" max="10500" width="2.33203125" style="733" customWidth="1"/>
    <col min="10501" max="10501" width="47.6640625" style="733" customWidth="1"/>
    <col min="10502" max="10502" width="0" style="733" hidden="1" customWidth="1"/>
    <col min="10503" max="10508" width="13.5546875" style="733" customWidth="1"/>
    <col min="10509" max="10509" width="11.5546875" style="733" bestFit="1" customWidth="1"/>
    <col min="10510" max="10510" width="2.6640625" style="733" customWidth="1"/>
    <col min="10511" max="10512" width="0" style="733" hidden="1" customWidth="1"/>
    <col min="10513" max="10513" width="2.33203125" style="733" customWidth="1"/>
    <col min="10514" max="10514" width="1.88671875" style="733" customWidth="1"/>
    <col min="10515" max="10515" width="2.33203125" style="733" customWidth="1"/>
    <col min="10516" max="10516" width="44.109375" style="733" customWidth="1"/>
    <col min="10517" max="10753" width="9.109375" style="733"/>
    <col min="10754" max="10754" width="1.6640625" style="733" customWidth="1"/>
    <col min="10755" max="10755" width="2" style="733" customWidth="1"/>
    <col min="10756" max="10756" width="2.33203125" style="733" customWidth="1"/>
    <col min="10757" max="10757" width="47.6640625" style="733" customWidth="1"/>
    <col min="10758" max="10758" width="0" style="733" hidden="1" customWidth="1"/>
    <col min="10759" max="10764" width="13.5546875" style="733" customWidth="1"/>
    <col min="10765" max="10765" width="11.5546875" style="733" bestFit="1" customWidth="1"/>
    <col min="10766" max="10766" width="2.6640625" style="733" customWidth="1"/>
    <col min="10767" max="10768" width="0" style="733" hidden="1" customWidth="1"/>
    <col min="10769" max="10769" width="2.33203125" style="733" customWidth="1"/>
    <col min="10770" max="10770" width="1.88671875" style="733" customWidth="1"/>
    <col min="10771" max="10771" width="2.33203125" style="733" customWidth="1"/>
    <col min="10772" max="10772" width="44.109375" style="733" customWidth="1"/>
    <col min="10773" max="11009" width="9.109375" style="733"/>
    <col min="11010" max="11010" width="1.6640625" style="733" customWidth="1"/>
    <col min="11011" max="11011" width="2" style="733" customWidth="1"/>
    <col min="11012" max="11012" width="2.33203125" style="733" customWidth="1"/>
    <col min="11013" max="11013" width="47.6640625" style="733" customWidth="1"/>
    <col min="11014" max="11014" width="0" style="733" hidden="1" customWidth="1"/>
    <col min="11015" max="11020" width="13.5546875" style="733" customWidth="1"/>
    <col min="11021" max="11021" width="11.5546875" style="733" bestFit="1" customWidth="1"/>
    <col min="11022" max="11022" width="2.6640625" style="733" customWidth="1"/>
    <col min="11023" max="11024" width="0" style="733" hidden="1" customWidth="1"/>
    <col min="11025" max="11025" width="2.33203125" style="733" customWidth="1"/>
    <col min="11026" max="11026" width="1.88671875" style="733" customWidth="1"/>
    <col min="11027" max="11027" width="2.33203125" style="733" customWidth="1"/>
    <col min="11028" max="11028" width="44.109375" style="733" customWidth="1"/>
    <col min="11029" max="11265" width="9.109375" style="733"/>
    <col min="11266" max="11266" width="1.6640625" style="733" customWidth="1"/>
    <col min="11267" max="11267" width="2" style="733" customWidth="1"/>
    <col min="11268" max="11268" width="2.33203125" style="733" customWidth="1"/>
    <col min="11269" max="11269" width="47.6640625" style="733" customWidth="1"/>
    <col min="11270" max="11270" width="0" style="733" hidden="1" customWidth="1"/>
    <col min="11271" max="11276" width="13.5546875" style="733" customWidth="1"/>
    <col min="11277" max="11277" width="11.5546875" style="733" bestFit="1" customWidth="1"/>
    <col min="11278" max="11278" width="2.6640625" style="733" customWidth="1"/>
    <col min="11279" max="11280" width="0" style="733" hidden="1" customWidth="1"/>
    <col min="11281" max="11281" width="2.33203125" style="733" customWidth="1"/>
    <col min="11282" max="11282" width="1.88671875" style="733" customWidth="1"/>
    <col min="11283" max="11283" width="2.33203125" style="733" customWidth="1"/>
    <col min="11284" max="11284" width="44.109375" style="733" customWidth="1"/>
    <col min="11285" max="11521" width="9.109375" style="733"/>
    <col min="11522" max="11522" width="1.6640625" style="733" customWidth="1"/>
    <col min="11523" max="11523" width="2" style="733" customWidth="1"/>
    <col min="11524" max="11524" width="2.33203125" style="733" customWidth="1"/>
    <col min="11525" max="11525" width="47.6640625" style="733" customWidth="1"/>
    <col min="11526" max="11526" width="0" style="733" hidden="1" customWidth="1"/>
    <col min="11527" max="11532" width="13.5546875" style="733" customWidth="1"/>
    <col min="11533" max="11533" width="11.5546875" style="733" bestFit="1" customWidth="1"/>
    <col min="11534" max="11534" width="2.6640625" style="733" customWidth="1"/>
    <col min="11535" max="11536" width="0" style="733" hidden="1" customWidth="1"/>
    <col min="11537" max="11537" width="2.33203125" style="733" customWidth="1"/>
    <col min="11538" max="11538" width="1.88671875" style="733" customWidth="1"/>
    <col min="11539" max="11539" width="2.33203125" style="733" customWidth="1"/>
    <col min="11540" max="11540" width="44.109375" style="733" customWidth="1"/>
    <col min="11541" max="11777" width="9.109375" style="733"/>
    <col min="11778" max="11778" width="1.6640625" style="733" customWidth="1"/>
    <col min="11779" max="11779" width="2" style="733" customWidth="1"/>
    <col min="11780" max="11780" width="2.33203125" style="733" customWidth="1"/>
    <col min="11781" max="11781" width="47.6640625" style="733" customWidth="1"/>
    <col min="11782" max="11782" width="0" style="733" hidden="1" customWidth="1"/>
    <col min="11783" max="11788" width="13.5546875" style="733" customWidth="1"/>
    <col min="11789" max="11789" width="11.5546875" style="733" bestFit="1" customWidth="1"/>
    <col min="11790" max="11790" width="2.6640625" style="733" customWidth="1"/>
    <col min="11791" max="11792" width="0" style="733" hidden="1" customWidth="1"/>
    <col min="11793" max="11793" width="2.33203125" style="733" customWidth="1"/>
    <col min="11794" max="11794" width="1.88671875" style="733" customWidth="1"/>
    <col min="11795" max="11795" width="2.33203125" style="733" customWidth="1"/>
    <col min="11796" max="11796" width="44.109375" style="733" customWidth="1"/>
    <col min="11797" max="12033" width="9.109375" style="733"/>
    <col min="12034" max="12034" width="1.6640625" style="733" customWidth="1"/>
    <col min="12035" max="12035" width="2" style="733" customWidth="1"/>
    <col min="12036" max="12036" width="2.33203125" style="733" customWidth="1"/>
    <col min="12037" max="12037" width="47.6640625" style="733" customWidth="1"/>
    <col min="12038" max="12038" width="0" style="733" hidden="1" customWidth="1"/>
    <col min="12039" max="12044" width="13.5546875" style="733" customWidth="1"/>
    <col min="12045" max="12045" width="11.5546875" style="733" bestFit="1" customWidth="1"/>
    <col min="12046" max="12046" width="2.6640625" style="733" customWidth="1"/>
    <col min="12047" max="12048" width="0" style="733" hidden="1" customWidth="1"/>
    <col min="12049" max="12049" width="2.33203125" style="733" customWidth="1"/>
    <col min="12050" max="12050" width="1.88671875" style="733" customWidth="1"/>
    <col min="12051" max="12051" width="2.33203125" style="733" customWidth="1"/>
    <col min="12052" max="12052" width="44.109375" style="733" customWidth="1"/>
    <col min="12053" max="12289" width="9.109375" style="733"/>
    <col min="12290" max="12290" width="1.6640625" style="733" customWidth="1"/>
    <col min="12291" max="12291" width="2" style="733" customWidth="1"/>
    <col min="12292" max="12292" width="2.33203125" style="733" customWidth="1"/>
    <col min="12293" max="12293" width="47.6640625" style="733" customWidth="1"/>
    <col min="12294" max="12294" width="0" style="733" hidden="1" customWidth="1"/>
    <col min="12295" max="12300" width="13.5546875" style="733" customWidth="1"/>
    <col min="12301" max="12301" width="11.5546875" style="733" bestFit="1" customWidth="1"/>
    <col min="12302" max="12302" width="2.6640625" style="733" customWidth="1"/>
    <col min="12303" max="12304" width="0" style="733" hidden="1" customWidth="1"/>
    <col min="12305" max="12305" width="2.33203125" style="733" customWidth="1"/>
    <col min="12306" max="12306" width="1.88671875" style="733" customWidth="1"/>
    <col min="12307" max="12307" width="2.33203125" style="733" customWidth="1"/>
    <col min="12308" max="12308" width="44.109375" style="733" customWidth="1"/>
    <col min="12309" max="12545" width="9.109375" style="733"/>
    <col min="12546" max="12546" width="1.6640625" style="733" customWidth="1"/>
    <col min="12547" max="12547" width="2" style="733" customWidth="1"/>
    <col min="12548" max="12548" width="2.33203125" style="733" customWidth="1"/>
    <col min="12549" max="12549" width="47.6640625" style="733" customWidth="1"/>
    <col min="12550" max="12550" width="0" style="733" hidden="1" customWidth="1"/>
    <col min="12551" max="12556" width="13.5546875" style="733" customWidth="1"/>
    <col min="12557" max="12557" width="11.5546875" style="733" bestFit="1" customWidth="1"/>
    <col min="12558" max="12558" width="2.6640625" style="733" customWidth="1"/>
    <col min="12559" max="12560" width="0" style="733" hidden="1" customWidth="1"/>
    <col min="12561" max="12561" width="2.33203125" style="733" customWidth="1"/>
    <col min="12562" max="12562" width="1.88671875" style="733" customWidth="1"/>
    <col min="12563" max="12563" width="2.33203125" style="733" customWidth="1"/>
    <col min="12564" max="12564" width="44.109375" style="733" customWidth="1"/>
    <col min="12565" max="12801" width="9.109375" style="733"/>
    <col min="12802" max="12802" width="1.6640625" style="733" customWidth="1"/>
    <col min="12803" max="12803" width="2" style="733" customWidth="1"/>
    <col min="12804" max="12804" width="2.33203125" style="733" customWidth="1"/>
    <col min="12805" max="12805" width="47.6640625" style="733" customWidth="1"/>
    <col min="12806" max="12806" width="0" style="733" hidden="1" customWidth="1"/>
    <col min="12807" max="12812" width="13.5546875" style="733" customWidth="1"/>
    <col min="12813" max="12813" width="11.5546875" style="733" bestFit="1" customWidth="1"/>
    <col min="12814" max="12814" width="2.6640625" style="733" customWidth="1"/>
    <col min="12815" max="12816" width="0" style="733" hidden="1" customWidth="1"/>
    <col min="12817" max="12817" width="2.33203125" style="733" customWidth="1"/>
    <col min="12818" max="12818" width="1.88671875" style="733" customWidth="1"/>
    <col min="12819" max="12819" width="2.33203125" style="733" customWidth="1"/>
    <col min="12820" max="12820" width="44.109375" style="733" customWidth="1"/>
    <col min="12821" max="13057" width="9.109375" style="733"/>
    <col min="13058" max="13058" width="1.6640625" style="733" customWidth="1"/>
    <col min="13059" max="13059" width="2" style="733" customWidth="1"/>
    <col min="13060" max="13060" width="2.33203125" style="733" customWidth="1"/>
    <col min="13061" max="13061" width="47.6640625" style="733" customWidth="1"/>
    <col min="13062" max="13062" width="0" style="733" hidden="1" customWidth="1"/>
    <col min="13063" max="13068" width="13.5546875" style="733" customWidth="1"/>
    <col min="13069" max="13069" width="11.5546875" style="733" bestFit="1" customWidth="1"/>
    <col min="13070" max="13070" width="2.6640625" style="733" customWidth="1"/>
    <col min="13071" max="13072" width="0" style="733" hidden="1" customWidth="1"/>
    <col min="13073" max="13073" width="2.33203125" style="733" customWidth="1"/>
    <col min="13074" max="13074" width="1.88671875" style="733" customWidth="1"/>
    <col min="13075" max="13075" width="2.33203125" style="733" customWidth="1"/>
    <col min="13076" max="13076" width="44.109375" style="733" customWidth="1"/>
    <col min="13077" max="13313" width="9.109375" style="733"/>
    <col min="13314" max="13314" width="1.6640625" style="733" customWidth="1"/>
    <col min="13315" max="13315" width="2" style="733" customWidth="1"/>
    <col min="13316" max="13316" width="2.33203125" style="733" customWidth="1"/>
    <col min="13317" max="13317" width="47.6640625" style="733" customWidth="1"/>
    <col min="13318" max="13318" width="0" style="733" hidden="1" customWidth="1"/>
    <col min="13319" max="13324" width="13.5546875" style="733" customWidth="1"/>
    <col min="13325" max="13325" width="11.5546875" style="733" bestFit="1" customWidth="1"/>
    <col min="13326" max="13326" width="2.6640625" style="733" customWidth="1"/>
    <col min="13327" max="13328" width="0" style="733" hidden="1" customWidth="1"/>
    <col min="13329" max="13329" width="2.33203125" style="733" customWidth="1"/>
    <col min="13330" max="13330" width="1.88671875" style="733" customWidth="1"/>
    <col min="13331" max="13331" width="2.33203125" style="733" customWidth="1"/>
    <col min="13332" max="13332" width="44.109375" style="733" customWidth="1"/>
    <col min="13333" max="13569" width="9.109375" style="733"/>
    <col min="13570" max="13570" width="1.6640625" style="733" customWidth="1"/>
    <col min="13571" max="13571" width="2" style="733" customWidth="1"/>
    <col min="13572" max="13572" width="2.33203125" style="733" customWidth="1"/>
    <col min="13573" max="13573" width="47.6640625" style="733" customWidth="1"/>
    <col min="13574" max="13574" width="0" style="733" hidden="1" customWidth="1"/>
    <col min="13575" max="13580" width="13.5546875" style="733" customWidth="1"/>
    <col min="13581" max="13581" width="11.5546875" style="733" bestFit="1" customWidth="1"/>
    <col min="13582" max="13582" width="2.6640625" style="733" customWidth="1"/>
    <col min="13583" max="13584" width="0" style="733" hidden="1" customWidth="1"/>
    <col min="13585" max="13585" width="2.33203125" style="733" customWidth="1"/>
    <col min="13586" max="13586" width="1.88671875" style="733" customWidth="1"/>
    <col min="13587" max="13587" width="2.33203125" style="733" customWidth="1"/>
    <col min="13588" max="13588" width="44.109375" style="733" customWidth="1"/>
    <col min="13589" max="13825" width="9.109375" style="733"/>
    <col min="13826" max="13826" width="1.6640625" style="733" customWidth="1"/>
    <col min="13827" max="13827" width="2" style="733" customWidth="1"/>
    <col min="13828" max="13828" width="2.33203125" style="733" customWidth="1"/>
    <col min="13829" max="13829" width="47.6640625" style="733" customWidth="1"/>
    <col min="13830" max="13830" width="0" style="733" hidden="1" customWidth="1"/>
    <col min="13831" max="13836" width="13.5546875" style="733" customWidth="1"/>
    <col min="13837" max="13837" width="11.5546875" style="733" bestFit="1" customWidth="1"/>
    <col min="13838" max="13838" width="2.6640625" style="733" customWidth="1"/>
    <col min="13839" max="13840" width="0" style="733" hidden="1" customWidth="1"/>
    <col min="13841" max="13841" width="2.33203125" style="733" customWidth="1"/>
    <col min="13842" max="13842" width="1.88671875" style="733" customWidth="1"/>
    <col min="13843" max="13843" width="2.33203125" style="733" customWidth="1"/>
    <col min="13844" max="13844" width="44.109375" style="733" customWidth="1"/>
    <col min="13845" max="14081" width="9.109375" style="733"/>
    <col min="14082" max="14082" width="1.6640625" style="733" customWidth="1"/>
    <col min="14083" max="14083" width="2" style="733" customWidth="1"/>
    <col min="14084" max="14084" width="2.33203125" style="733" customWidth="1"/>
    <col min="14085" max="14085" width="47.6640625" style="733" customWidth="1"/>
    <col min="14086" max="14086" width="0" style="733" hidden="1" customWidth="1"/>
    <col min="14087" max="14092" width="13.5546875" style="733" customWidth="1"/>
    <col min="14093" max="14093" width="11.5546875" style="733" bestFit="1" customWidth="1"/>
    <col min="14094" max="14094" width="2.6640625" style="733" customWidth="1"/>
    <col min="14095" max="14096" width="0" style="733" hidden="1" customWidth="1"/>
    <col min="14097" max="14097" width="2.33203125" style="733" customWidth="1"/>
    <col min="14098" max="14098" width="1.88671875" style="733" customWidth="1"/>
    <col min="14099" max="14099" width="2.33203125" style="733" customWidth="1"/>
    <col min="14100" max="14100" width="44.109375" style="733" customWidth="1"/>
    <col min="14101" max="14337" width="9.109375" style="733"/>
    <col min="14338" max="14338" width="1.6640625" style="733" customWidth="1"/>
    <col min="14339" max="14339" width="2" style="733" customWidth="1"/>
    <col min="14340" max="14340" width="2.33203125" style="733" customWidth="1"/>
    <col min="14341" max="14341" width="47.6640625" style="733" customWidth="1"/>
    <col min="14342" max="14342" width="0" style="733" hidden="1" customWidth="1"/>
    <col min="14343" max="14348" width="13.5546875" style="733" customWidth="1"/>
    <col min="14349" max="14349" width="11.5546875" style="733" bestFit="1" customWidth="1"/>
    <col min="14350" max="14350" width="2.6640625" style="733" customWidth="1"/>
    <col min="14351" max="14352" width="0" style="733" hidden="1" customWidth="1"/>
    <col min="14353" max="14353" width="2.33203125" style="733" customWidth="1"/>
    <col min="14354" max="14354" width="1.88671875" style="733" customWidth="1"/>
    <col min="14355" max="14355" width="2.33203125" style="733" customWidth="1"/>
    <col min="14356" max="14356" width="44.109375" style="733" customWidth="1"/>
    <col min="14357" max="14593" width="9.109375" style="733"/>
    <col min="14594" max="14594" width="1.6640625" style="733" customWidth="1"/>
    <col min="14595" max="14595" width="2" style="733" customWidth="1"/>
    <col min="14596" max="14596" width="2.33203125" style="733" customWidth="1"/>
    <col min="14597" max="14597" width="47.6640625" style="733" customWidth="1"/>
    <col min="14598" max="14598" width="0" style="733" hidden="1" customWidth="1"/>
    <col min="14599" max="14604" width="13.5546875" style="733" customWidth="1"/>
    <col min="14605" max="14605" width="11.5546875" style="733" bestFit="1" customWidth="1"/>
    <col min="14606" max="14606" width="2.6640625" style="733" customWidth="1"/>
    <col min="14607" max="14608" width="0" style="733" hidden="1" customWidth="1"/>
    <col min="14609" max="14609" width="2.33203125" style="733" customWidth="1"/>
    <col min="14610" max="14610" width="1.88671875" style="733" customWidth="1"/>
    <col min="14611" max="14611" width="2.33203125" style="733" customWidth="1"/>
    <col min="14612" max="14612" width="44.109375" style="733" customWidth="1"/>
    <col min="14613" max="14849" width="9.109375" style="733"/>
    <col min="14850" max="14850" width="1.6640625" style="733" customWidth="1"/>
    <col min="14851" max="14851" width="2" style="733" customWidth="1"/>
    <col min="14852" max="14852" width="2.33203125" style="733" customWidth="1"/>
    <col min="14853" max="14853" width="47.6640625" style="733" customWidth="1"/>
    <col min="14854" max="14854" width="0" style="733" hidden="1" customWidth="1"/>
    <col min="14855" max="14860" width="13.5546875" style="733" customWidth="1"/>
    <col min="14861" max="14861" width="11.5546875" style="733" bestFit="1" customWidth="1"/>
    <col min="14862" max="14862" width="2.6640625" style="733" customWidth="1"/>
    <col min="14863" max="14864" width="0" style="733" hidden="1" customWidth="1"/>
    <col min="14865" max="14865" width="2.33203125" style="733" customWidth="1"/>
    <col min="14866" max="14866" width="1.88671875" style="733" customWidth="1"/>
    <col min="14867" max="14867" width="2.33203125" style="733" customWidth="1"/>
    <col min="14868" max="14868" width="44.109375" style="733" customWidth="1"/>
    <col min="14869" max="15105" width="9.109375" style="733"/>
    <col min="15106" max="15106" width="1.6640625" style="733" customWidth="1"/>
    <col min="15107" max="15107" width="2" style="733" customWidth="1"/>
    <col min="15108" max="15108" width="2.33203125" style="733" customWidth="1"/>
    <col min="15109" max="15109" width="47.6640625" style="733" customWidth="1"/>
    <col min="15110" max="15110" width="0" style="733" hidden="1" customWidth="1"/>
    <col min="15111" max="15116" width="13.5546875" style="733" customWidth="1"/>
    <col min="15117" max="15117" width="11.5546875" style="733" bestFit="1" customWidth="1"/>
    <col min="15118" max="15118" width="2.6640625" style="733" customWidth="1"/>
    <col min="15119" max="15120" width="0" style="733" hidden="1" customWidth="1"/>
    <col min="15121" max="15121" width="2.33203125" style="733" customWidth="1"/>
    <col min="15122" max="15122" width="1.88671875" style="733" customWidth="1"/>
    <col min="15123" max="15123" width="2.33203125" style="733" customWidth="1"/>
    <col min="15124" max="15124" width="44.109375" style="733" customWidth="1"/>
    <col min="15125" max="15361" width="9.109375" style="733"/>
    <col min="15362" max="15362" width="1.6640625" style="733" customWidth="1"/>
    <col min="15363" max="15363" width="2" style="733" customWidth="1"/>
    <col min="15364" max="15364" width="2.33203125" style="733" customWidth="1"/>
    <col min="15365" max="15365" width="47.6640625" style="733" customWidth="1"/>
    <col min="15366" max="15366" width="0" style="733" hidden="1" customWidth="1"/>
    <col min="15367" max="15372" width="13.5546875" style="733" customWidth="1"/>
    <col min="15373" max="15373" width="11.5546875" style="733" bestFit="1" customWidth="1"/>
    <col min="15374" max="15374" width="2.6640625" style="733" customWidth="1"/>
    <col min="15375" max="15376" width="0" style="733" hidden="1" customWidth="1"/>
    <col min="15377" max="15377" width="2.33203125" style="733" customWidth="1"/>
    <col min="15378" max="15378" width="1.88671875" style="733" customWidth="1"/>
    <col min="15379" max="15379" width="2.33203125" style="733" customWidth="1"/>
    <col min="15380" max="15380" width="44.109375" style="733" customWidth="1"/>
    <col min="15381" max="15617" width="9.109375" style="733"/>
    <col min="15618" max="15618" width="1.6640625" style="733" customWidth="1"/>
    <col min="15619" max="15619" width="2" style="733" customWidth="1"/>
    <col min="15620" max="15620" width="2.33203125" style="733" customWidth="1"/>
    <col min="15621" max="15621" width="47.6640625" style="733" customWidth="1"/>
    <col min="15622" max="15622" width="0" style="733" hidden="1" customWidth="1"/>
    <col min="15623" max="15628" width="13.5546875" style="733" customWidth="1"/>
    <col min="15629" max="15629" width="11.5546875" style="733" bestFit="1" customWidth="1"/>
    <col min="15630" max="15630" width="2.6640625" style="733" customWidth="1"/>
    <col min="15631" max="15632" width="0" style="733" hidden="1" customWidth="1"/>
    <col min="15633" max="15633" width="2.33203125" style="733" customWidth="1"/>
    <col min="15634" max="15634" width="1.88671875" style="733" customWidth="1"/>
    <col min="15635" max="15635" width="2.33203125" style="733" customWidth="1"/>
    <col min="15636" max="15636" width="44.109375" style="733" customWidth="1"/>
    <col min="15637" max="15873" width="9.109375" style="733"/>
    <col min="15874" max="15874" width="1.6640625" style="733" customWidth="1"/>
    <col min="15875" max="15875" width="2" style="733" customWidth="1"/>
    <col min="15876" max="15876" width="2.33203125" style="733" customWidth="1"/>
    <col min="15877" max="15877" width="47.6640625" style="733" customWidth="1"/>
    <col min="15878" max="15878" width="0" style="733" hidden="1" customWidth="1"/>
    <col min="15879" max="15884" width="13.5546875" style="733" customWidth="1"/>
    <col min="15885" max="15885" width="11.5546875" style="733" bestFit="1" customWidth="1"/>
    <col min="15886" max="15886" width="2.6640625" style="733" customWidth="1"/>
    <col min="15887" max="15888" width="0" style="733" hidden="1" customWidth="1"/>
    <col min="15889" max="15889" width="2.33203125" style="733" customWidth="1"/>
    <col min="15890" max="15890" width="1.88671875" style="733" customWidth="1"/>
    <col min="15891" max="15891" width="2.33203125" style="733" customWidth="1"/>
    <col min="15892" max="15892" width="44.109375" style="733" customWidth="1"/>
    <col min="15893" max="16129" width="9.109375" style="733"/>
    <col min="16130" max="16130" width="1.6640625" style="733" customWidth="1"/>
    <col min="16131" max="16131" width="2" style="733" customWidth="1"/>
    <col min="16132" max="16132" width="2.33203125" style="733" customWidth="1"/>
    <col min="16133" max="16133" width="47.6640625" style="733" customWidth="1"/>
    <col min="16134" max="16134" width="0" style="733" hidden="1" customWidth="1"/>
    <col min="16135" max="16140" width="13.5546875" style="733" customWidth="1"/>
    <col min="16141" max="16141" width="11.5546875" style="733" bestFit="1" customWidth="1"/>
    <col min="16142" max="16142" width="2.6640625" style="733" customWidth="1"/>
    <col min="16143" max="16144" width="0" style="733" hidden="1" customWidth="1"/>
    <col min="16145" max="16145" width="2.33203125" style="733" customWidth="1"/>
    <col min="16146" max="16146" width="1.88671875" style="733" customWidth="1"/>
    <col min="16147" max="16147" width="2.33203125" style="733" customWidth="1"/>
    <col min="16148" max="16148" width="44.109375" style="733" customWidth="1"/>
    <col min="16149" max="16384" width="9.109375" style="733"/>
  </cols>
  <sheetData>
    <row r="1" spans="1:20" ht="18" customHeight="1">
      <c r="A1" s="732" t="s">
        <v>987</v>
      </c>
      <c r="C1" s="734"/>
      <c r="D1" s="734"/>
      <c r="E1" s="735"/>
      <c r="F1" s="735"/>
      <c r="G1" s="735"/>
      <c r="K1" s="1191"/>
      <c r="M1" s="737" t="s">
        <v>51</v>
      </c>
      <c r="Q1" s="738" t="s">
        <v>51</v>
      </c>
      <c r="T1" s="1190" t="s">
        <v>751</v>
      </c>
    </row>
    <row r="2" spans="1:20" ht="17.25" customHeight="1">
      <c r="A2" s="741" t="s">
        <v>988</v>
      </c>
      <c r="B2" s="742"/>
      <c r="C2" s="743"/>
      <c r="D2" s="743"/>
      <c r="E2" s="743"/>
      <c r="F2" s="743"/>
      <c r="G2" s="743"/>
      <c r="H2" s="742"/>
      <c r="I2" s="742"/>
      <c r="J2" s="742"/>
      <c r="K2" s="742"/>
      <c r="L2" s="742"/>
      <c r="M2" s="744"/>
      <c r="N2" s="742"/>
      <c r="O2" s="742"/>
      <c r="P2" s="742"/>
      <c r="Q2" s="742"/>
      <c r="R2" s="745"/>
      <c r="S2" s="745"/>
      <c r="T2" s="746" t="s">
        <v>62</v>
      </c>
    </row>
    <row r="3" spans="1:20" ht="15.6">
      <c r="A3" s="1393"/>
      <c r="B3" s="1393"/>
      <c r="C3" s="1393"/>
      <c r="D3" s="1393"/>
      <c r="E3" s="747"/>
      <c r="F3" s="1393" t="s">
        <v>51</v>
      </c>
      <c r="G3" s="1393"/>
      <c r="H3" s="747" t="s">
        <v>51</v>
      </c>
      <c r="I3" s="747" t="s">
        <v>51</v>
      </c>
      <c r="J3" s="747"/>
      <c r="K3" s="747"/>
      <c r="L3" s="1119"/>
      <c r="M3" s="748" t="s">
        <v>4</v>
      </c>
      <c r="N3" s="736"/>
      <c r="O3" s="742"/>
      <c r="P3" s="736"/>
      <c r="Q3" s="736"/>
      <c r="R3" s="749"/>
      <c r="S3" s="749"/>
      <c r="T3" s="740"/>
    </row>
    <row r="4" spans="1:20" s="754" customFormat="1" ht="15.6">
      <c r="A4" s="1394"/>
      <c r="B4" s="1394"/>
      <c r="C4" s="1394"/>
      <c r="D4" s="1394"/>
      <c r="E4" s="750">
        <v>2012</v>
      </c>
      <c r="F4" s="746">
        <v>2013</v>
      </c>
      <c r="G4" s="746">
        <v>2014</v>
      </c>
      <c r="H4" s="746">
        <v>2015</v>
      </c>
      <c r="I4" s="746">
        <v>2016</v>
      </c>
      <c r="J4" s="746">
        <v>2017</v>
      </c>
      <c r="K4" s="746">
        <v>2018</v>
      </c>
      <c r="L4" s="746">
        <v>2019</v>
      </c>
      <c r="M4" s="746" t="s">
        <v>141</v>
      </c>
      <c r="N4" s="751"/>
      <c r="O4" s="752" t="s">
        <v>51</v>
      </c>
      <c r="P4" s="752"/>
      <c r="Q4" s="752"/>
      <c r="R4" s="753"/>
      <c r="S4" s="753"/>
      <c r="T4" s="753"/>
    </row>
    <row r="5" spans="1:20" s="754" customFormat="1" ht="18.75" customHeight="1">
      <c r="A5" s="755" t="s">
        <v>142</v>
      </c>
      <c r="B5" s="755"/>
      <c r="C5" s="755"/>
      <c r="D5" s="756"/>
      <c r="E5" s="757">
        <v>33925.388972000001</v>
      </c>
      <c r="F5" s="757">
        <v>37681.113012000002</v>
      </c>
      <c r="G5" s="757">
        <v>36544.99287899999</v>
      </c>
      <c r="H5" s="757">
        <v>35684.221441999995</v>
      </c>
      <c r="I5" s="757">
        <v>35977.510581999995</v>
      </c>
      <c r="J5" s="757">
        <v>33431.087142000004</v>
      </c>
      <c r="K5" s="757">
        <v>30140.277644999998</v>
      </c>
      <c r="L5" s="757">
        <v>26067.878479999999</v>
      </c>
      <c r="M5" s="758">
        <f>+(L5-K5)/K5*100</f>
        <v>-13.511485239007323</v>
      </c>
      <c r="N5" s="759"/>
      <c r="O5" s="760"/>
      <c r="P5" s="755"/>
      <c r="Q5" s="755" t="s">
        <v>143</v>
      </c>
      <c r="R5" s="755"/>
      <c r="S5" s="755"/>
      <c r="T5" s="755"/>
    </row>
    <row r="6" spans="1:20" ht="18.75" customHeight="1">
      <c r="A6" s="761"/>
      <c r="B6" s="761" t="s">
        <v>144</v>
      </c>
      <c r="C6" s="761"/>
      <c r="D6" s="762"/>
      <c r="E6" s="763">
        <v>28125.442174999993</v>
      </c>
      <c r="F6" s="763">
        <v>32879.947761000003</v>
      </c>
      <c r="G6" s="763">
        <v>30955.696412000008</v>
      </c>
      <c r="H6" s="763">
        <v>29289.799236999999</v>
      </c>
      <c r="I6" s="763">
        <v>29806.602114999998</v>
      </c>
      <c r="J6" s="763">
        <v>28567.128059999999</v>
      </c>
      <c r="K6" s="763">
        <v>26600.123170000006</v>
      </c>
      <c r="L6" s="763">
        <v>22377.932637000002</v>
      </c>
      <c r="M6" s="764">
        <f t="shared" ref="M6:M28" si="0">+(L6-K6)/K6*100</f>
        <v>-15.872823242269233</v>
      </c>
      <c r="N6" s="765"/>
      <c r="O6" s="766"/>
      <c r="P6" s="761"/>
      <c r="Q6" s="761"/>
      <c r="R6" s="761" t="s">
        <v>557</v>
      </c>
      <c r="S6" s="761"/>
      <c r="T6" s="761"/>
    </row>
    <row r="7" spans="1:20" ht="18.75" customHeight="1">
      <c r="A7" s="761"/>
      <c r="B7" s="761" t="s">
        <v>146</v>
      </c>
      <c r="C7" s="761"/>
      <c r="D7" s="762"/>
      <c r="E7" s="763">
        <v>5799.9467970000005</v>
      </c>
      <c r="F7" s="763">
        <v>4801.1652510000004</v>
      </c>
      <c r="G7" s="763">
        <v>5589.2964669999992</v>
      </c>
      <c r="H7" s="763">
        <v>6394.4222049999989</v>
      </c>
      <c r="I7" s="763">
        <v>6170.9084669999993</v>
      </c>
      <c r="J7" s="763">
        <v>4863.9590820000003</v>
      </c>
      <c r="K7" s="763">
        <v>3540.1544749999998</v>
      </c>
      <c r="L7" s="763">
        <v>3689.9458430000004</v>
      </c>
      <c r="M7" s="764">
        <f t="shared" si="0"/>
        <v>4.2312099389391928</v>
      </c>
      <c r="N7" s="765"/>
      <c r="O7" s="766"/>
      <c r="P7" s="761"/>
      <c r="Q7" s="761"/>
      <c r="R7" s="761" t="s">
        <v>147</v>
      </c>
      <c r="S7" s="761"/>
      <c r="T7" s="761"/>
    </row>
    <row r="8" spans="1:20" s="754" customFormat="1" ht="18.75" customHeight="1">
      <c r="A8" s="755" t="s">
        <v>148</v>
      </c>
      <c r="B8" s="755"/>
      <c r="C8" s="755"/>
      <c r="D8" s="756"/>
      <c r="E8" s="757">
        <v>174930.330755</v>
      </c>
      <c r="F8" s="757">
        <v>189152.44157900001</v>
      </c>
      <c r="G8" s="757">
        <v>181590.35759999999</v>
      </c>
      <c r="H8" s="757">
        <v>146811.49408100001</v>
      </c>
      <c r="I8" s="757">
        <v>135795.99099200001</v>
      </c>
      <c r="J8" s="757">
        <v>173744.14562600001</v>
      </c>
      <c r="K8" s="757">
        <v>174803.24594900003</v>
      </c>
      <c r="L8" s="757">
        <v>162529.94577700002</v>
      </c>
      <c r="M8" s="758">
        <f t="shared" si="0"/>
        <v>-7.0212083908217764</v>
      </c>
      <c r="N8" s="759"/>
      <c r="O8" s="760"/>
      <c r="P8" s="755"/>
      <c r="Q8" s="755" t="s">
        <v>149</v>
      </c>
      <c r="R8" s="755"/>
      <c r="S8" s="755"/>
      <c r="T8" s="755"/>
    </row>
    <row r="9" spans="1:20" ht="18.75" customHeight="1">
      <c r="A9" s="761"/>
      <c r="B9" s="761" t="s">
        <v>150</v>
      </c>
      <c r="C9" s="761"/>
      <c r="D9" s="762"/>
      <c r="E9" s="763">
        <v>15344.073363000001</v>
      </c>
      <c r="F9" s="763">
        <v>14148.139568999999</v>
      </c>
      <c r="G9" s="763">
        <v>13508.486811999999</v>
      </c>
      <c r="H9" s="763">
        <v>9633.3444299999992</v>
      </c>
      <c r="I9" s="763">
        <v>8910.3316019999984</v>
      </c>
      <c r="J9" s="763">
        <v>12741.708408999999</v>
      </c>
      <c r="K9" s="763">
        <v>13636.976993999997</v>
      </c>
      <c r="L9" s="763">
        <v>12061.504798999998</v>
      </c>
      <c r="M9" s="764">
        <f t="shared" si="0"/>
        <v>-11.552943117035214</v>
      </c>
      <c r="N9" s="765"/>
      <c r="O9" s="766"/>
      <c r="P9" s="761"/>
      <c r="Q9" s="761"/>
      <c r="R9" s="761" t="s">
        <v>151</v>
      </c>
      <c r="S9" s="761"/>
      <c r="T9" s="761"/>
    </row>
    <row r="10" spans="1:20" ht="18.75" customHeight="1">
      <c r="A10" s="761"/>
      <c r="B10" s="761" t="s">
        <v>152</v>
      </c>
      <c r="C10" s="761"/>
      <c r="D10" s="762"/>
      <c r="E10" s="763">
        <v>73612.072290999989</v>
      </c>
      <c r="F10" s="763">
        <v>87706.587188999998</v>
      </c>
      <c r="G10" s="763">
        <v>81078.000553000005</v>
      </c>
      <c r="H10" s="763">
        <v>68957.656866999983</v>
      </c>
      <c r="I10" s="763">
        <v>67550.017763000011</v>
      </c>
      <c r="J10" s="763">
        <v>87214.498940999998</v>
      </c>
      <c r="K10" s="763">
        <v>83467.983582999994</v>
      </c>
      <c r="L10" s="763">
        <v>76916.99467</v>
      </c>
      <c r="M10" s="764">
        <f t="shared" si="0"/>
        <v>-7.8485050576137789</v>
      </c>
      <c r="N10" s="765"/>
      <c r="O10" s="766"/>
      <c r="P10" s="761"/>
      <c r="Q10" s="761"/>
      <c r="R10" s="761" t="s">
        <v>558</v>
      </c>
      <c r="S10" s="761"/>
      <c r="T10" s="761"/>
    </row>
    <row r="11" spans="1:20" ht="18.75" customHeight="1">
      <c r="A11" s="761"/>
      <c r="B11" s="761" t="s">
        <v>154</v>
      </c>
      <c r="C11" s="761"/>
      <c r="D11" s="762"/>
      <c r="E11" s="763">
        <v>1161.6413150000001</v>
      </c>
      <c r="F11" s="763">
        <v>850.77910000000008</v>
      </c>
      <c r="G11" s="763">
        <v>808.15595300000007</v>
      </c>
      <c r="H11" s="763">
        <v>2947.1537290000001</v>
      </c>
      <c r="I11" s="763">
        <v>2650.0261540000001</v>
      </c>
      <c r="J11" s="763">
        <v>4095.9929630000006</v>
      </c>
      <c r="K11" s="763">
        <v>4398.5762640000003</v>
      </c>
      <c r="L11" s="763">
        <v>3531.8753269999997</v>
      </c>
      <c r="M11" s="764">
        <f t="shared" si="0"/>
        <v>-19.704124357089935</v>
      </c>
      <c r="N11" s="765"/>
      <c r="O11" s="766"/>
      <c r="P11" s="761"/>
      <c r="Q11" s="761"/>
      <c r="R11" s="761" t="s">
        <v>559</v>
      </c>
      <c r="S11" s="761"/>
      <c r="T11" s="761"/>
    </row>
    <row r="12" spans="1:20" ht="18.75" customHeight="1">
      <c r="A12" s="761"/>
      <c r="B12" s="761" t="s">
        <v>156</v>
      </c>
      <c r="C12" s="761"/>
      <c r="D12" s="762"/>
      <c r="E12" s="763">
        <v>10949.031926</v>
      </c>
      <c r="F12" s="763">
        <v>13430.118924</v>
      </c>
      <c r="G12" s="763">
        <v>13222.857039999997</v>
      </c>
      <c r="H12" s="763">
        <v>12400.361381999999</v>
      </c>
      <c r="I12" s="763">
        <v>13736.532255999999</v>
      </c>
      <c r="J12" s="763">
        <v>15356.396563999999</v>
      </c>
      <c r="K12" s="763">
        <v>12899.243154000002</v>
      </c>
      <c r="L12" s="763">
        <v>11354.053700999999</v>
      </c>
      <c r="M12" s="764">
        <f t="shared" si="0"/>
        <v>-11.978915619718711</v>
      </c>
      <c r="N12" s="765"/>
      <c r="O12" s="766"/>
      <c r="P12" s="761"/>
      <c r="Q12" s="761"/>
      <c r="R12" s="761" t="s">
        <v>157</v>
      </c>
      <c r="S12" s="761"/>
      <c r="T12" s="761"/>
    </row>
    <row r="13" spans="1:20" ht="18.75" customHeight="1">
      <c r="A13" s="761"/>
      <c r="B13" s="761" t="s">
        <v>158</v>
      </c>
      <c r="C13" s="761"/>
      <c r="D13" s="762"/>
      <c r="E13" s="763">
        <v>11128.564675999998</v>
      </c>
      <c r="F13" s="763">
        <v>12487.607690999999</v>
      </c>
      <c r="G13" s="763">
        <v>12666.596459999999</v>
      </c>
      <c r="H13" s="763">
        <v>12605.222072</v>
      </c>
      <c r="I13" s="763">
        <v>13642.057440999999</v>
      </c>
      <c r="J13" s="763">
        <v>15841.088688000002</v>
      </c>
      <c r="K13" s="763">
        <v>15968.564945999999</v>
      </c>
      <c r="L13" s="763">
        <v>14220.073397</v>
      </c>
      <c r="M13" s="764">
        <f t="shared" si="0"/>
        <v>-10.949584730454957</v>
      </c>
      <c r="N13" s="765"/>
      <c r="O13" s="766"/>
      <c r="P13" s="761"/>
      <c r="Q13" s="761"/>
      <c r="R13" s="761" t="s">
        <v>159</v>
      </c>
      <c r="S13" s="761"/>
      <c r="T13" s="761"/>
    </row>
    <row r="14" spans="1:20" ht="18.75" customHeight="1">
      <c r="A14" s="761"/>
      <c r="B14" s="761" t="s">
        <v>160</v>
      </c>
      <c r="C14" s="761"/>
      <c r="D14" s="762"/>
      <c r="E14" s="763">
        <v>3703.3830370000005</v>
      </c>
      <c r="F14" s="763">
        <v>3340.6277099999998</v>
      </c>
      <c r="G14" s="763">
        <v>4424.8612389999998</v>
      </c>
      <c r="H14" s="763">
        <v>3588.5992260000003</v>
      </c>
      <c r="I14" s="763">
        <v>3381.9699600000004</v>
      </c>
      <c r="J14" s="763">
        <v>4254.4585909999996</v>
      </c>
      <c r="K14" s="763">
        <v>5250.792985</v>
      </c>
      <c r="L14" s="763">
        <v>5507.6402750000007</v>
      </c>
      <c r="M14" s="764">
        <f t="shared" si="0"/>
        <v>4.8915904842133218</v>
      </c>
      <c r="N14" s="765"/>
      <c r="O14" s="766"/>
      <c r="P14" s="761"/>
      <c r="Q14" s="761"/>
      <c r="R14" s="761" t="s">
        <v>161</v>
      </c>
      <c r="S14" s="761"/>
      <c r="T14" s="761"/>
    </row>
    <row r="15" spans="1:20" ht="18.75" customHeight="1">
      <c r="A15" s="761"/>
      <c r="B15" s="761" t="s">
        <v>162</v>
      </c>
      <c r="C15" s="761"/>
      <c r="D15" s="762"/>
      <c r="E15" s="763">
        <v>2137.0693400000005</v>
      </c>
      <c r="F15" s="763">
        <v>2257.8518009999998</v>
      </c>
      <c r="G15" s="763">
        <v>2603.9956480000001</v>
      </c>
      <c r="H15" s="763">
        <v>2286.3748110000001</v>
      </c>
      <c r="I15" s="763">
        <v>2189.6628270000001</v>
      </c>
      <c r="J15" s="763">
        <v>2125.2650509999999</v>
      </c>
      <c r="K15" s="763">
        <v>1784.7820380000003</v>
      </c>
      <c r="L15" s="763">
        <v>1821.4033390000002</v>
      </c>
      <c r="M15" s="764">
        <f t="shared" si="0"/>
        <v>2.0518640495193003</v>
      </c>
      <c r="N15" s="765"/>
      <c r="O15" s="766"/>
      <c r="P15" s="761"/>
      <c r="Q15" s="761"/>
      <c r="R15" s="761" t="s">
        <v>163</v>
      </c>
      <c r="S15" s="761"/>
      <c r="T15" s="761"/>
    </row>
    <row r="16" spans="1:20" ht="14.4">
      <c r="A16" s="761"/>
      <c r="B16" s="761" t="s">
        <v>164</v>
      </c>
      <c r="C16" s="761"/>
      <c r="D16" s="762"/>
      <c r="E16" s="763">
        <v>17423.951644000001</v>
      </c>
      <c r="F16" s="763">
        <v>19198.607642000006</v>
      </c>
      <c r="G16" s="763">
        <v>18577.714587999995</v>
      </c>
      <c r="H16" s="763">
        <v>10968.082328000002</v>
      </c>
      <c r="I16" s="763">
        <v>8450.5208809999986</v>
      </c>
      <c r="J16" s="763">
        <v>11418.178117999996</v>
      </c>
      <c r="K16" s="763">
        <v>14484.907449999999</v>
      </c>
      <c r="L16" s="763">
        <v>10534.407583</v>
      </c>
      <c r="M16" s="764">
        <f t="shared" si="0"/>
        <v>-27.273214417396908</v>
      </c>
      <c r="N16" s="765"/>
      <c r="O16" s="766"/>
      <c r="P16" s="761"/>
      <c r="Q16" s="761"/>
      <c r="R16" s="761" t="s">
        <v>165</v>
      </c>
      <c r="S16" s="761"/>
      <c r="T16" s="761"/>
    </row>
    <row r="17" spans="1:20" ht="18.75" customHeight="1">
      <c r="A17" s="761"/>
      <c r="B17" s="1395" t="s">
        <v>560</v>
      </c>
      <c r="C17" s="1396"/>
      <c r="D17" s="1396"/>
      <c r="E17" s="767">
        <v>39470.543163000002</v>
      </c>
      <c r="F17" s="763">
        <v>35732.121952999994</v>
      </c>
      <c r="G17" s="763">
        <v>34699.689307000001</v>
      </c>
      <c r="H17" s="763">
        <v>23424.699236</v>
      </c>
      <c r="I17" s="763">
        <v>15284.872108000003</v>
      </c>
      <c r="J17" s="763">
        <v>20696.558300999997</v>
      </c>
      <c r="K17" s="763">
        <v>22911.418535000001</v>
      </c>
      <c r="L17" s="763">
        <v>26581.992686000001</v>
      </c>
      <c r="M17" s="764">
        <f t="shared" si="0"/>
        <v>16.020719735850264</v>
      </c>
      <c r="N17" s="765"/>
      <c r="O17" s="766"/>
      <c r="P17" s="761"/>
      <c r="Q17" s="761"/>
      <c r="R17" s="761" t="s">
        <v>561</v>
      </c>
      <c r="S17" s="761"/>
      <c r="T17" s="761"/>
    </row>
    <row r="18" spans="1:20" s="754" customFormat="1" ht="18.75" customHeight="1">
      <c r="A18" s="755" t="s">
        <v>166</v>
      </c>
      <c r="B18" s="755"/>
      <c r="C18" s="755"/>
      <c r="D18" s="756"/>
      <c r="E18" s="757">
        <v>26699.251631000006</v>
      </c>
      <c r="F18" s="757">
        <v>33350.482221999999</v>
      </c>
      <c r="G18" s="757">
        <v>32582.584243999991</v>
      </c>
      <c r="H18" s="757">
        <v>30700.321760999999</v>
      </c>
      <c r="I18" s="757">
        <v>29998.043418000001</v>
      </c>
      <c r="J18" s="757">
        <v>30812.250926000001</v>
      </c>
      <c r="K18" s="757">
        <v>25420.827123000003</v>
      </c>
      <c r="L18" s="757">
        <v>21195.908596000001</v>
      </c>
      <c r="M18" s="758">
        <f t="shared" si="0"/>
        <v>-16.619909755719245</v>
      </c>
      <c r="N18" s="759"/>
      <c r="O18" s="760"/>
      <c r="P18" s="755"/>
      <c r="Q18" s="755" t="s">
        <v>167</v>
      </c>
      <c r="R18" s="755"/>
      <c r="S18" s="755"/>
      <c r="T18" s="755"/>
    </row>
    <row r="19" spans="1:20" s="754" customFormat="1" ht="18.75" customHeight="1">
      <c r="A19" s="755"/>
      <c r="B19" s="761" t="s">
        <v>168</v>
      </c>
      <c r="C19" s="755"/>
      <c r="D19" s="756"/>
      <c r="E19" s="763">
        <v>7248.4466469999998</v>
      </c>
      <c r="F19" s="763">
        <v>9715.3710069999997</v>
      </c>
      <c r="G19" s="763">
        <v>8258.0626940000002</v>
      </c>
      <c r="H19" s="763">
        <v>9626.8801420000018</v>
      </c>
      <c r="I19" s="763">
        <v>10188.823799</v>
      </c>
      <c r="J19" s="763">
        <v>8795.1526950000007</v>
      </c>
      <c r="K19" s="763">
        <v>6161.773052999999</v>
      </c>
      <c r="L19" s="763">
        <v>3535.2346959999995</v>
      </c>
      <c r="M19" s="764">
        <f t="shared" si="0"/>
        <v>-42.626340412216415</v>
      </c>
      <c r="N19" s="765"/>
      <c r="O19" s="760"/>
      <c r="P19" s="755"/>
      <c r="Q19" s="755"/>
      <c r="R19" s="761" t="s">
        <v>169</v>
      </c>
      <c r="S19" s="761"/>
      <c r="T19" s="761"/>
    </row>
    <row r="20" spans="1:20" s="754" customFormat="1" ht="18.75" customHeight="1">
      <c r="A20" s="755"/>
      <c r="B20" s="761" t="s">
        <v>170</v>
      </c>
      <c r="C20" s="761"/>
      <c r="D20" s="762"/>
      <c r="E20" s="763">
        <v>4352.5540719999999</v>
      </c>
      <c r="F20" s="763">
        <v>5021.4362999999994</v>
      </c>
      <c r="G20" s="763">
        <v>4696.5450379999993</v>
      </c>
      <c r="H20" s="763">
        <v>3764.2422430000001</v>
      </c>
      <c r="I20" s="763">
        <v>3326.9096869999998</v>
      </c>
      <c r="J20" s="763">
        <v>3495.127375</v>
      </c>
      <c r="K20" s="763">
        <v>3248.9211030000001</v>
      </c>
      <c r="L20" s="763">
        <v>3591.4056969999997</v>
      </c>
      <c r="M20" s="764">
        <f t="shared" si="0"/>
        <v>10.541486947274741</v>
      </c>
      <c r="N20" s="765"/>
      <c r="O20" s="760"/>
      <c r="P20" s="755"/>
      <c r="Q20" s="755"/>
      <c r="R20" s="761" t="s">
        <v>171</v>
      </c>
      <c r="S20" s="761"/>
      <c r="T20" s="761"/>
    </row>
    <row r="21" spans="1:20" s="754" customFormat="1" ht="18.75" customHeight="1">
      <c r="A21" s="755"/>
      <c r="B21" s="761" t="s">
        <v>172</v>
      </c>
      <c r="C21" s="761"/>
      <c r="D21" s="762"/>
      <c r="E21" s="763">
        <v>5893.3616369999991</v>
      </c>
      <c r="F21" s="763">
        <v>6834.5758320000014</v>
      </c>
      <c r="G21" s="763">
        <v>6956.8909289999992</v>
      </c>
      <c r="H21" s="763">
        <v>6225.4183910000002</v>
      </c>
      <c r="I21" s="763">
        <v>5658.5919269999995</v>
      </c>
      <c r="J21" s="763">
        <v>5208.0519490000006</v>
      </c>
      <c r="K21" s="763">
        <v>4722.1305199999997</v>
      </c>
      <c r="L21" s="763">
        <v>3859.1390630000005</v>
      </c>
      <c r="M21" s="764">
        <f t="shared" si="0"/>
        <v>-18.275468103749052</v>
      </c>
      <c r="N21" s="765"/>
      <c r="O21" s="760"/>
      <c r="P21" s="755"/>
      <c r="Q21" s="755"/>
      <c r="R21" s="761" t="s">
        <v>173</v>
      </c>
      <c r="S21" s="761"/>
      <c r="T21" s="761"/>
    </row>
    <row r="22" spans="1:20" s="754" customFormat="1" ht="18.75" customHeight="1">
      <c r="A22" s="755"/>
      <c r="B22" s="761" t="s">
        <v>174</v>
      </c>
      <c r="C22" s="761"/>
      <c r="D22" s="762"/>
      <c r="E22" s="763">
        <v>5177.2911800000011</v>
      </c>
      <c r="F22" s="763">
        <v>6375.722139999998</v>
      </c>
      <c r="G22" s="763">
        <v>6638.0752149999998</v>
      </c>
      <c r="H22" s="763">
        <v>5791.38501</v>
      </c>
      <c r="I22" s="763">
        <v>5603.7241370000002</v>
      </c>
      <c r="J22" s="763">
        <v>5790.0469790000006</v>
      </c>
      <c r="K22" s="763">
        <v>5402.6022220000004</v>
      </c>
      <c r="L22" s="763">
        <v>5227.8233049999999</v>
      </c>
      <c r="M22" s="764">
        <f t="shared" si="0"/>
        <v>-3.2350876451403594</v>
      </c>
      <c r="N22" s="765"/>
      <c r="O22" s="760"/>
      <c r="P22" s="755"/>
      <c r="Q22" s="755"/>
      <c r="R22" s="761" t="s">
        <v>175</v>
      </c>
      <c r="S22" s="761"/>
      <c r="T22" s="761"/>
    </row>
    <row r="23" spans="1:20" ht="18.75" customHeight="1">
      <c r="A23" s="761"/>
      <c r="B23" s="761" t="s">
        <v>176</v>
      </c>
      <c r="C23" s="761"/>
      <c r="D23" s="762"/>
      <c r="E23" s="763">
        <v>808.51189999999997</v>
      </c>
      <c r="F23" s="763">
        <v>1426.7314860000001</v>
      </c>
      <c r="G23" s="763">
        <v>1724.3251419999999</v>
      </c>
      <c r="H23" s="763">
        <v>1667.0847609999998</v>
      </c>
      <c r="I23" s="763">
        <v>1818.5954079999999</v>
      </c>
      <c r="J23" s="763">
        <v>2060.2110070000003</v>
      </c>
      <c r="K23" s="763">
        <v>1566.0139610000001</v>
      </c>
      <c r="L23" s="763">
        <v>1656.2391770000002</v>
      </c>
      <c r="M23" s="764">
        <f t="shared" si="0"/>
        <v>5.7614566821859929</v>
      </c>
      <c r="N23" s="765"/>
      <c r="O23" s="766"/>
      <c r="P23" s="761"/>
      <c r="Q23" s="761"/>
      <c r="R23" s="761" t="s">
        <v>177</v>
      </c>
      <c r="S23" s="761"/>
      <c r="T23" s="761"/>
    </row>
    <row r="24" spans="1:20" ht="18.75" customHeight="1">
      <c r="A24" s="761"/>
      <c r="B24" s="761" t="s">
        <v>178</v>
      </c>
      <c r="C24" s="761"/>
      <c r="D24" s="762"/>
      <c r="E24" s="763">
        <v>1387.324247</v>
      </c>
      <c r="F24" s="763">
        <v>2244.0581050000001</v>
      </c>
      <c r="G24" s="763">
        <v>2491.3298650000002</v>
      </c>
      <c r="H24" s="763">
        <v>2307.1697650000006</v>
      </c>
      <c r="I24" s="763">
        <v>2162.7728640000005</v>
      </c>
      <c r="J24" s="763">
        <v>2396.1942400000003</v>
      </c>
      <c r="K24" s="763">
        <v>2421.8253189999996</v>
      </c>
      <c r="L24" s="763">
        <v>2189.2882259999997</v>
      </c>
      <c r="M24" s="764">
        <f t="shared" si="0"/>
        <v>-9.6017285464674735</v>
      </c>
      <c r="N24" s="765"/>
      <c r="O24" s="766"/>
      <c r="P24" s="761"/>
      <c r="Q24" s="761"/>
      <c r="R24" s="761" t="s">
        <v>179</v>
      </c>
      <c r="S24" s="761"/>
      <c r="T24" s="761"/>
    </row>
    <row r="25" spans="1:20" ht="18.75" customHeight="1">
      <c r="A25" s="761"/>
      <c r="B25" s="761" t="s">
        <v>180</v>
      </c>
      <c r="C25" s="761"/>
      <c r="D25" s="762"/>
      <c r="E25" s="763">
        <v>1674.6334929999998</v>
      </c>
      <c r="F25" s="763">
        <v>1500.831034</v>
      </c>
      <c r="G25" s="763">
        <v>1541.0826119999999</v>
      </c>
      <c r="H25" s="763">
        <v>987.78914200000008</v>
      </c>
      <c r="I25" s="763">
        <v>891.20968200000004</v>
      </c>
      <c r="J25" s="763">
        <v>1081.0124169999999</v>
      </c>
      <c r="K25" s="763">
        <v>1248.1364340000002</v>
      </c>
      <c r="L25" s="763">
        <v>762.76199900000006</v>
      </c>
      <c r="M25" s="764">
        <f t="shared" si="0"/>
        <v>-38.887930980788923</v>
      </c>
      <c r="N25" s="765"/>
      <c r="O25" s="766"/>
      <c r="P25" s="761"/>
      <c r="Q25" s="761"/>
      <c r="R25" s="761" t="s">
        <v>181</v>
      </c>
      <c r="S25" s="761"/>
      <c r="T25" s="761"/>
    </row>
    <row r="26" spans="1:20" ht="18.75" customHeight="1">
      <c r="A26" s="761"/>
      <c r="B26" s="761" t="s">
        <v>182</v>
      </c>
      <c r="C26" s="761"/>
      <c r="D26" s="762"/>
      <c r="E26" s="763">
        <v>157.12845499999997</v>
      </c>
      <c r="F26" s="763">
        <v>231.75631799999999</v>
      </c>
      <c r="G26" s="763">
        <v>276.27274900000003</v>
      </c>
      <c r="H26" s="763">
        <v>330.35230700000005</v>
      </c>
      <c r="I26" s="763">
        <v>347.41591399999999</v>
      </c>
      <c r="J26" s="763">
        <v>1986.4542639999997</v>
      </c>
      <c r="K26" s="763">
        <v>649.42451099999994</v>
      </c>
      <c r="L26" s="763">
        <v>374.01643299999995</v>
      </c>
      <c r="M26" s="764">
        <f t="shared" si="0"/>
        <v>-42.408020229467439</v>
      </c>
      <c r="N26" s="765"/>
      <c r="O26" s="766"/>
      <c r="P26" s="761"/>
      <c r="Q26" s="761"/>
      <c r="R26" s="761" t="s">
        <v>183</v>
      </c>
      <c r="S26" s="761"/>
      <c r="T26" s="761"/>
    </row>
    <row r="27" spans="1:20" s="754" customFormat="1" ht="18.75" customHeight="1">
      <c r="A27" s="755" t="s">
        <v>184</v>
      </c>
      <c r="B27" s="755"/>
      <c r="C27" s="755"/>
      <c r="D27" s="756"/>
      <c r="E27" s="757">
        <v>990.16955099999996</v>
      </c>
      <c r="F27" s="757">
        <v>638.76618900000005</v>
      </c>
      <c r="G27" s="757">
        <v>424.494482</v>
      </c>
      <c r="H27" s="757">
        <v>423.17417100000006</v>
      </c>
      <c r="I27" s="757">
        <v>417.696867</v>
      </c>
      <c r="J27" s="757">
        <v>727.64421800000014</v>
      </c>
      <c r="K27" s="757">
        <v>788.1319279999999</v>
      </c>
      <c r="L27" s="757">
        <v>551.46969899999988</v>
      </c>
      <c r="M27" s="758">
        <f t="shared" si="0"/>
        <v>-30.028250422561243</v>
      </c>
      <c r="N27" s="759"/>
      <c r="O27" s="760"/>
      <c r="P27" s="755"/>
      <c r="Q27" s="755" t="s">
        <v>185</v>
      </c>
      <c r="R27" s="755"/>
      <c r="S27" s="755"/>
      <c r="T27" s="755"/>
    </row>
    <row r="28" spans="1:20" s="754" customFormat="1" ht="18.75" customHeight="1">
      <c r="A28" s="768" t="s">
        <v>139</v>
      </c>
      <c r="B28" s="768"/>
      <c r="C28" s="768"/>
      <c r="D28" s="768"/>
      <c r="E28" s="769">
        <f t="shared" ref="E28:L28" si="1">+E5+E8+E18+E27</f>
        <v>236545.14090900001</v>
      </c>
      <c r="F28" s="769">
        <f t="shared" si="1"/>
        <v>260822.803002</v>
      </c>
      <c r="G28" s="769">
        <f t="shared" si="1"/>
        <v>251142.42920499999</v>
      </c>
      <c r="H28" s="769">
        <f t="shared" si="1"/>
        <v>213619.21145499998</v>
      </c>
      <c r="I28" s="769">
        <f t="shared" si="1"/>
        <v>202189.24185899997</v>
      </c>
      <c r="J28" s="769">
        <f t="shared" si="1"/>
        <v>238715.12791200003</v>
      </c>
      <c r="K28" s="769">
        <f t="shared" si="1"/>
        <v>231152.48264500001</v>
      </c>
      <c r="L28" s="769">
        <f t="shared" si="1"/>
        <v>210345.202552</v>
      </c>
      <c r="M28" s="770">
        <f t="shared" si="0"/>
        <v>-9.0015386617999127</v>
      </c>
      <c r="N28" s="771"/>
      <c r="O28" s="771"/>
      <c r="P28" s="768"/>
      <c r="Q28" s="768" t="s">
        <v>140</v>
      </c>
      <c r="R28" s="768"/>
      <c r="S28" s="768"/>
      <c r="T28" s="768"/>
    </row>
    <row r="29" spans="1:20" ht="14.4">
      <c r="A29" s="755" t="s">
        <v>186</v>
      </c>
      <c r="B29" s="761"/>
      <c r="C29" s="761"/>
      <c r="D29" s="762"/>
      <c r="E29" s="772"/>
      <c r="F29" s="772"/>
      <c r="G29" s="772"/>
      <c r="H29" s="772"/>
      <c r="I29" s="772"/>
      <c r="J29" s="772"/>
      <c r="K29" s="772"/>
      <c r="L29" s="772"/>
      <c r="M29" s="764" t="s">
        <v>51</v>
      </c>
      <c r="N29" s="761"/>
      <c r="O29" s="766"/>
      <c r="P29" s="761"/>
      <c r="Q29" s="761" t="s">
        <v>187</v>
      </c>
      <c r="S29" s="761"/>
      <c r="T29" s="761"/>
    </row>
    <row r="30" spans="1:20" ht="14.4">
      <c r="A30" s="773" t="s">
        <v>562</v>
      </c>
      <c r="B30" s="774"/>
      <c r="C30" s="761"/>
      <c r="D30" s="762"/>
      <c r="E30" s="762"/>
      <c r="F30" s="762"/>
      <c r="G30" s="762"/>
      <c r="H30" s="762"/>
      <c r="I30" s="762"/>
      <c r="J30" s="775"/>
      <c r="K30" s="775"/>
      <c r="L30" s="775"/>
      <c r="M30" s="761"/>
      <c r="N30" s="761"/>
      <c r="O30" s="761"/>
      <c r="P30" s="761"/>
      <c r="Q30" s="761"/>
      <c r="R30" s="761"/>
      <c r="S30" s="761"/>
    </row>
    <row r="31" spans="1:20" ht="14.4">
      <c r="A31" s="773" t="s">
        <v>563</v>
      </c>
      <c r="B31" s="774"/>
      <c r="C31" s="761"/>
      <c r="D31" s="762"/>
      <c r="E31" s="762"/>
      <c r="F31" s="762"/>
      <c r="G31" s="762"/>
      <c r="H31" s="762"/>
      <c r="I31" s="762"/>
      <c r="J31" s="775"/>
      <c r="K31" s="775"/>
      <c r="L31" s="775"/>
      <c r="M31" s="761"/>
      <c r="N31" s="761"/>
      <c r="O31" s="761"/>
      <c r="P31" s="761"/>
      <c r="Q31" s="761"/>
      <c r="R31" s="761"/>
      <c r="S31" s="761"/>
    </row>
    <row r="32" spans="1:20" ht="14.4">
      <c r="A32" s="773" t="s">
        <v>564</v>
      </c>
      <c r="B32" s="774"/>
      <c r="C32" s="761"/>
      <c r="D32" s="762"/>
      <c r="E32" s="762"/>
      <c r="F32" s="762"/>
      <c r="G32" s="762"/>
      <c r="H32" s="762"/>
      <c r="I32" s="762"/>
      <c r="J32" s="775"/>
      <c r="K32" s="775"/>
      <c r="L32" s="775"/>
      <c r="M32" s="761"/>
      <c r="N32" s="761"/>
      <c r="O32" s="761"/>
      <c r="P32" s="761"/>
      <c r="Q32" s="761"/>
      <c r="R32" s="761"/>
      <c r="S32" s="761"/>
    </row>
    <row r="33" spans="1:21" ht="14.4">
      <c r="A33" s="776" t="s">
        <v>565</v>
      </c>
      <c r="B33" s="774"/>
      <c r="C33" s="776"/>
      <c r="D33" s="777"/>
      <c r="E33" s="778"/>
      <c r="F33" s="778"/>
      <c r="G33" s="778"/>
      <c r="H33" s="778"/>
      <c r="I33" s="778"/>
      <c r="J33" s="778"/>
      <c r="K33" s="778"/>
      <c r="L33" s="778"/>
      <c r="M33" s="779"/>
      <c r="N33" s="780"/>
      <c r="O33" s="781"/>
      <c r="P33" s="776"/>
      <c r="Q33" s="776"/>
      <c r="R33" s="776"/>
      <c r="S33" s="776"/>
      <c r="T33" s="782"/>
    </row>
    <row r="34" spans="1:21" ht="14.4">
      <c r="A34" s="776" t="s">
        <v>566</v>
      </c>
      <c r="B34" s="774"/>
      <c r="C34" s="776"/>
      <c r="D34" s="777"/>
      <c r="E34" s="778"/>
      <c r="F34" s="778"/>
      <c r="G34" s="778"/>
      <c r="H34" s="778"/>
      <c r="I34" s="778"/>
      <c r="J34" s="778"/>
      <c r="K34" s="778"/>
      <c r="L34" s="778"/>
      <c r="M34" s="779"/>
      <c r="N34" s="780"/>
      <c r="O34" s="781"/>
      <c r="P34" s="776"/>
      <c r="Q34" s="776"/>
      <c r="R34" s="776"/>
      <c r="S34" s="776"/>
      <c r="T34" s="782"/>
    </row>
    <row r="35" spans="1:21" ht="14.4">
      <c r="A35" s="773" t="s">
        <v>567</v>
      </c>
      <c r="B35" s="783"/>
      <c r="C35" s="761"/>
      <c r="D35" s="762"/>
      <c r="E35" s="762"/>
      <c r="F35" s="762"/>
      <c r="G35" s="762"/>
      <c r="H35" s="762"/>
      <c r="I35" s="762"/>
      <c r="J35" s="775"/>
      <c r="K35" s="775"/>
      <c r="L35" s="775"/>
      <c r="M35" s="761"/>
      <c r="N35" s="761"/>
      <c r="O35" s="761"/>
      <c r="P35" s="761"/>
      <c r="Q35" s="761"/>
      <c r="R35" s="761"/>
      <c r="S35" s="761"/>
    </row>
    <row r="36" spans="1:21" ht="14.4">
      <c r="A36" s="773" t="s">
        <v>568</v>
      </c>
      <c r="B36" s="774"/>
      <c r="C36" s="761"/>
      <c r="D36" s="762"/>
      <c r="E36" s="762"/>
      <c r="F36" s="762"/>
      <c r="G36" s="762"/>
      <c r="H36" s="762"/>
      <c r="I36" s="762"/>
      <c r="J36" s="775"/>
      <c r="K36" s="775"/>
      <c r="L36" s="775"/>
      <c r="M36" s="761"/>
      <c r="N36" s="761"/>
      <c r="O36" s="761"/>
      <c r="P36" s="761"/>
      <c r="Q36" s="761"/>
      <c r="R36" s="761"/>
      <c r="S36" s="761"/>
    </row>
    <row r="38" spans="1:21" ht="12">
      <c r="E38" s="733"/>
      <c r="F38" s="733"/>
      <c r="G38" s="733"/>
      <c r="H38" s="733"/>
      <c r="I38" s="733"/>
      <c r="J38" s="733"/>
      <c r="K38" s="733"/>
      <c r="L38" s="733"/>
      <c r="M38" s="733"/>
      <c r="R38" s="733"/>
      <c r="S38" s="733"/>
      <c r="T38" s="733"/>
    </row>
    <row r="39" spans="1:21" ht="12">
      <c r="E39" s="733"/>
      <c r="F39" s="733"/>
      <c r="G39" s="733"/>
      <c r="H39" s="733"/>
      <c r="I39" s="733"/>
      <c r="J39" s="733"/>
      <c r="K39" s="733"/>
      <c r="L39" s="733"/>
      <c r="M39" s="733"/>
      <c r="R39" s="733"/>
      <c r="S39" s="733"/>
      <c r="T39" s="733"/>
    </row>
    <row r="40" spans="1:21" ht="12">
      <c r="E40" s="733"/>
      <c r="F40" s="733"/>
      <c r="G40" s="733"/>
      <c r="H40" s="733"/>
      <c r="I40" s="733"/>
      <c r="J40" s="733"/>
      <c r="K40" s="733"/>
      <c r="L40" s="733"/>
      <c r="M40" s="733"/>
      <c r="R40" s="733"/>
      <c r="S40" s="733"/>
      <c r="T40" s="733"/>
    </row>
    <row r="41" spans="1:21">
      <c r="E41" s="733"/>
      <c r="F41" s="733"/>
      <c r="G41" s="733"/>
      <c r="H41" s="733"/>
      <c r="I41" s="733"/>
      <c r="J41" s="733"/>
      <c r="K41" s="733"/>
      <c r="L41" s="733"/>
      <c r="M41" s="733"/>
      <c r="R41" s="733"/>
      <c r="S41" s="733"/>
      <c r="T41" s="733"/>
      <c r="U41" s="782"/>
    </row>
    <row r="42" spans="1:21">
      <c r="E42" s="733"/>
      <c r="F42" s="733"/>
      <c r="G42" s="733"/>
      <c r="H42" s="733"/>
      <c r="I42" s="733"/>
      <c r="J42" s="733"/>
      <c r="K42" s="733"/>
      <c r="L42" s="733"/>
      <c r="M42" s="733"/>
      <c r="R42" s="733"/>
      <c r="S42" s="733"/>
      <c r="T42" s="733"/>
      <c r="U42" s="782"/>
    </row>
    <row r="43" spans="1:21" ht="12">
      <c r="E43" s="733"/>
      <c r="F43" s="733"/>
      <c r="G43" s="733"/>
      <c r="H43" s="733"/>
      <c r="I43" s="733"/>
      <c r="J43" s="733"/>
      <c r="K43" s="733"/>
      <c r="L43" s="733"/>
      <c r="M43" s="733"/>
      <c r="R43" s="733"/>
      <c r="S43" s="733"/>
      <c r="T43" s="733"/>
    </row>
    <row r="44" spans="1:21" ht="12">
      <c r="E44" s="733"/>
      <c r="F44" s="733"/>
      <c r="G44" s="733"/>
      <c r="H44" s="733"/>
      <c r="I44" s="733"/>
      <c r="J44" s="733"/>
      <c r="K44" s="733"/>
      <c r="L44" s="733"/>
      <c r="M44" s="733"/>
      <c r="R44" s="733"/>
      <c r="S44" s="733"/>
      <c r="T44" s="733"/>
    </row>
    <row r="45" spans="1:21" ht="14.4">
      <c r="B45" s="773"/>
    </row>
  </sheetData>
  <mergeCells count="3">
    <mergeCell ref="A3:D4"/>
    <mergeCell ref="F3:G3"/>
    <mergeCell ref="B17:D17"/>
  </mergeCells>
  <hyperlinks>
    <hyperlink ref="T1" location="'TABLOİÇİNDE-1'!A158" display="INDEX"/>
    <hyperlink ref="J1:K1" location="'TABLOİÇİNDE-1'!A60" display="İÇİNDEKİLER / INDEX"/>
  </hyperlinks>
  <printOptions horizontalCentered="1" verticalCentered="1"/>
  <pageMargins left="0" right="0" top="0.78740157480314965" bottom="0.59055118110236227" header="0.78740157480314965" footer="0.59055118110236227"/>
  <pageSetup paperSize="9"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showGridLines="0" zoomScale="90" zoomScaleNormal="90" workbookViewId="0">
      <selection activeCell="B11" sqref="B11"/>
    </sheetView>
  </sheetViews>
  <sheetFormatPr defaultRowHeight="13.2"/>
  <cols>
    <col min="1" max="1" width="8.33203125" customWidth="1"/>
    <col min="2" max="3" width="12.6640625" bestFit="1" customWidth="1"/>
    <col min="4" max="4" width="13.88671875" customWidth="1"/>
    <col min="5" max="5" width="1.6640625" customWidth="1"/>
    <col min="6" max="7" width="12.6640625" bestFit="1" customWidth="1"/>
    <col min="8" max="8" width="13.88671875" bestFit="1" customWidth="1"/>
    <col min="9" max="9" width="1.6640625" customWidth="1"/>
    <col min="10" max="11" width="12.6640625" bestFit="1" customWidth="1"/>
    <col min="12" max="12" width="12.6640625" customWidth="1"/>
    <col min="13" max="13" width="13.5546875" customWidth="1"/>
    <col min="14" max="14" width="1.6640625" customWidth="1"/>
    <col min="15" max="15" width="12.33203125" bestFit="1" customWidth="1"/>
    <col min="16" max="16" width="13.6640625" customWidth="1"/>
    <col min="257" max="257" width="8.33203125" customWidth="1"/>
    <col min="258" max="259" width="12.6640625" bestFit="1" customWidth="1"/>
    <col min="260" max="260" width="13.88671875" customWidth="1"/>
    <col min="261" max="261" width="1.6640625" customWidth="1"/>
    <col min="262" max="263" width="12.6640625" bestFit="1" customWidth="1"/>
    <col min="264" max="264" width="13.88671875" bestFit="1" customWidth="1"/>
    <col min="265" max="265" width="1.6640625" customWidth="1"/>
    <col min="266" max="267" width="12.6640625" bestFit="1" customWidth="1"/>
    <col min="268" max="268" width="12.6640625" customWidth="1"/>
    <col min="269" max="269" width="13.5546875" customWidth="1"/>
    <col min="270" max="270" width="1.6640625" customWidth="1"/>
    <col min="271" max="271" width="12.33203125" bestFit="1" customWidth="1"/>
    <col min="272" max="272" width="13.6640625" customWidth="1"/>
    <col min="513" max="513" width="8.33203125" customWidth="1"/>
    <col min="514" max="515" width="12.6640625" bestFit="1" customWidth="1"/>
    <col min="516" max="516" width="13.88671875" customWidth="1"/>
    <col min="517" max="517" width="1.6640625" customWidth="1"/>
    <col min="518" max="519" width="12.6640625" bestFit="1" customWidth="1"/>
    <col min="520" max="520" width="13.88671875" bestFit="1" customWidth="1"/>
    <col min="521" max="521" width="1.6640625" customWidth="1"/>
    <col min="522" max="523" width="12.6640625" bestFit="1" customWidth="1"/>
    <col min="524" max="524" width="12.6640625" customWidth="1"/>
    <col min="525" max="525" width="13.5546875" customWidth="1"/>
    <col min="526" max="526" width="1.6640625" customWidth="1"/>
    <col min="527" max="527" width="12.33203125" bestFit="1" customWidth="1"/>
    <col min="528" max="528" width="13.6640625" customWidth="1"/>
    <col min="769" max="769" width="8.33203125" customWidth="1"/>
    <col min="770" max="771" width="12.6640625" bestFit="1" customWidth="1"/>
    <col min="772" max="772" width="13.88671875" customWidth="1"/>
    <col min="773" max="773" width="1.6640625" customWidth="1"/>
    <col min="774" max="775" width="12.6640625" bestFit="1" customWidth="1"/>
    <col min="776" max="776" width="13.88671875" bestFit="1" customWidth="1"/>
    <col min="777" max="777" width="1.6640625" customWidth="1"/>
    <col min="778" max="779" width="12.6640625" bestFit="1" customWidth="1"/>
    <col min="780" max="780" width="12.6640625" customWidth="1"/>
    <col min="781" max="781" width="13.5546875" customWidth="1"/>
    <col min="782" max="782" width="1.6640625" customWidth="1"/>
    <col min="783" max="783" width="12.33203125" bestFit="1" customWidth="1"/>
    <col min="784" max="784" width="13.6640625" customWidth="1"/>
    <col min="1025" max="1025" width="8.33203125" customWidth="1"/>
    <col min="1026" max="1027" width="12.6640625" bestFit="1" customWidth="1"/>
    <col min="1028" max="1028" width="13.88671875" customWidth="1"/>
    <col min="1029" max="1029" width="1.6640625" customWidth="1"/>
    <col min="1030" max="1031" width="12.6640625" bestFit="1" customWidth="1"/>
    <col min="1032" max="1032" width="13.88671875" bestFit="1" customWidth="1"/>
    <col min="1033" max="1033" width="1.6640625" customWidth="1"/>
    <col min="1034" max="1035" width="12.6640625" bestFit="1" customWidth="1"/>
    <col min="1036" max="1036" width="12.6640625" customWidth="1"/>
    <col min="1037" max="1037" width="13.5546875" customWidth="1"/>
    <col min="1038" max="1038" width="1.6640625" customWidth="1"/>
    <col min="1039" max="1039" width="12.33203125" bestFit="1" customWidth="1"/>
    <col min="1040" max="1040" width="13.6640625" customWidth="1"/>
    <col min="1281" max="1281" width="8.33203125" customWidth="1"/>
    <col min="1282" max="1283" width="12.6640625" bestFit="1" customWidth="1"/>
    <col min="1284" max="1284" width="13.88671875" customWidth="1"/>
    <col min="1285" max="1285" width="1.6640625" customWidth="1"/>
    <col min="1286" max="1287" width="12.6640625" bestFit="1" customWidth="1"/>
    <col min="1288" max="1288" width="13.88671875" bestFit="1" customWidth="1"/>
    <col min="1289" max="1289" width="1.6640625" customWidth="1"/>
    <col min="1290" max="1291" width="12.6640625" bestFit="1" customWidth="1"/>
    <col min="1292" max="1292" width="12.6640625" customWidth="1"/>
    <col min="1293" max="1293" width="13.5546875" customWidth="1"/>
    <col min="1294" max="1294" width="1.6640625" customWidth="1"/>
    <col min="1295" max="1295" width="12.33203125" bestFit="1" customWidth="1"/>
    <col min="1296" max="1296" width="13.6640625" customWidth="1"/>
    <col min="1537" max="1537" width="8.33203125" customWidth="1"/>
    <col min="1538" max="1539" width="12.6640625" bestFit="1" customWidth="1"/>
    <col min="1540" max="1540" width="13.88671875" customWidth="1"/>
    <col min="1541" max="1541" width="1.6640625" customWidth="1"/>
    <col min="1542" max="1543" width="12.6640625" bestFit="1" customWidth="1"/>
    <col min="1544" max="1544" width="13.88671875" bestFit="1" customWidth="1"/>
    <col min="1545" max="1545" width="1.6640625" customWidth="1"/>
    <col min="1546" max="1547" width="12.6640625" bestFit="1" customWidth="1"/>
    <col min="1548" max="1548" width="12.6640625" customWidth="1"/>
    <col min="1549" max="1549" width="13.5546875" customWidth="1"/>
    <col min="1550" max="1550" width="1.6640625" customWidth="1"/>
    <col min="1551" max="1551" width="12.33203125" bestFit="1" customWidth="1"/>
    <col min="1552" max="1552" width="13.6640625" customWidth="1"/>
    <col min="1793" max="1793" width="8.33203125" customWidth="1"/>
    <col min="1794" max="1795" width="12.6640625" bestFit="1" customWidth="1"/>
    <col min="1796" max="1796" width="13.88671875" customWidth="1"/>
    <col min="1797" max="1797" width="1.6640625" customWidth="1"/>
    <col min="1798" max="1799" width="12.6640625" bestFit="1" customWidth="1"/>
    <col min="1800" max="1800" width="13.88671875" bestFit="1" customWidth="1"/>
    <col min="1801" max="1801" width="1.6640625" customWidth="1"/>
    <col min="1802" max="1803" width="12.6640625" bestFit="1" customWidth="1"/>
    <col min="1804" max="1804" width="12.6640625" customWidth="1"/>
    <col min="1805" max="1805" width="13.5546875" customWidth="1"/>
    <col min="1806" max="1806" width="1.6640625" customWidth="1"/>
    <col min="1807" max="1807" width="12.33203125" bestFit="1" customWidth="1"/>
    <col min="1808" max="1808" width="13.6640625" customWidth="1"/>
    <col min="2049" max="2049" width="8.33203125" customWidth="1"/>
    <col min="2050" max="2051" width="12.6640625" bestFit="1" customWidth="1"/>
    <col min="2052" max="2052" width="13.88671875" customWidth="1"/>
    <col min="2053" max="2053" width="1.6640625" customWidth="1"/>
    <col min="2054" max="2055" width="12.6640625" bestFit="1" customWidth="1"/>
    <col min="2056" max="2056" width="13.88671875" bestFit="1" customWidth="1"/>
    <col min="2057" max="2057" width="1.6640625" customWidth="1"/>
    <col min="2058" max="2059" width="12.6640625" bestFit="1" customWidth="1"/>
    <col min="2060" max="2060" width="12.6640625" customWidth="1"/>
    <col min="2061" max="2061" width="13.5546875" customWidth="1"/>
    <col min="2062" max="2062" width="1.6640625" customWidth="1"/>
    <col min="2063" max="2063" width="12.33203125" bestFit="1" customWidth="1"/>
    <col min="2064" max="2064" width="13.6640625" customWidth="1"/>
    <col min="2305" max="2305" width="8.33203125" customWidth="1"/>
    <col min="2306" max="2307" width="12.6640625" bestFit="1" customWidth="1"/>
    <col min="2308" max="2308" width="13.88671875" customWidth="1"/>
    <col min="2309" max="2309" width="1.6640625" customWidth="1"/>
    <col min="2310" max="2311" width="12.6640625" bestFit="1" customWidth="1"/>
    <col min="2312" max="2312" width="13.88671875" bestFit="1" customWidth="1"/>
    <col min="2313" max="2313" width="1.6640625" customWidth="1"/>
    <col min="2314" max="2315" width="12.6640625" bestFit="1" customWidth="1"/>
    <col min="2316" max="2316" width="12.6640625" customWidth="1"/>
    <col min="2317" max="2317" width="13.5546875" customWidth="1"/>
    <col min="2318" max="2318" width="1.6640625" customWidth="1"/>
    <col min="2319" max="2319" width="12.33203125" bestFit="1" customWidth="1"/>
    <col min="2320" max="2320" width="13.6640625" customWidth="1"/>
    <col min="2561" max="2561" width="8.33203125" customWidth="1"/>
    <col min="2562" max="2563" width="12.6640625" bestFit="1" customWidth="1"/>
    <col min="2564" max="2564" width="13.88671875" customWidth="1"/>
    <col min="2565" max="2565" width="1.6640625" customWidth="1"/>
    <col min="2566" max="2567" width="12.6640625" bestFit="1" customWidth="1"/>
    <col min="2568" max="2568" width="13.88671875" bestFit="1" customWidth="1"/>
    <col min="2569" max="2569" width="1.6640625" customWidth="1"/>
    <col min="2570" max="2571" width="12.6640625" bestFit="1" customWidth="1"/>
    <col min="2572" max="2572" width="12.6640625" customWidth="1"/>
    <col min="2573" max="2573" width="13.5546875" customWidth="1"/>
    <col min="2574" max="2574" width="1.6640625" customWidth="1"/>
    <col min="2575" max="2575" width="12.33203125" bestFit="1" customWidth="1"/>
    <col min="2576" max="2576" width="13.6640625" customWidth="1"/>
    <col min="2817" max="2817" width="8.33203125" customWidth="1"/>
    <col min="2818" max="2819" width="12.6640625" bestFit="1" customWidth="1"/>
    <col min="2820" max="2820" width="13.88671875" customWidth="1"/>
    <col min="2821" max="2821" width="1.6640625" customWidth="1"/>
    <col min="2822" max="2823" width="12.6640625" bestFit="1" customWidth="1"/>
    <col min="2824" max="2824" width="13.88671875" bestFit="1" customWidth="1"/>
    <col min="2825" max="2825" width="1.6640625" customWidth="1"/>
    <col min="2826" max="2827" width="12.6640625" bestFit="1" customWidth="1"/>
    <col min="2828" max="2828" width="12.6640625" customWidth="1"/>
    <col min="2829" max="2829" width="13.5546875" customWidth="1"/>
    <col min="2830" max="2830" width="1.6640625" customWidth="1"/>
    <col min="2831" max="2831" width="12.33203125" bestFit="1" customWidth="1"/>
    <col min="2832" max="2832" width="13.6640625" customWidth="1"/>
    <col min="3073" max="3073" width="8.33203125" customWidth="1"/>
    <col min="3074" max="3075" width="12.6640625" bestFit="1" customWidth="1"/>
    <col min="3076" max="3076" width="13.88671875" customWidth="1"/>
    <col min="3077" max="3077" width="1.6640625" customWidth="1"/>
    <col min="3078" max="3079" width="12.6640625" bestFit="1" customWidth="1"/>
    <col min="3080" max="3080" width="13.88671875" bestFit="1" customWidth="1"/>
    <col min="3081" max="3081" width="1.6640625" customWidth="1"/>
    <col min="3082" max="3083" width="12.6640625" bestFit="1" customWidth="1"/>
    <col min="3084" max="3084" width="12.6640625" customWidth="1"/>
    <col min="3085" max="3085" width="13.5546875" customWidth="1"/>
    <col min="3086" max="3086" width="1.6640625" customWidth="1"/>
    <col min="3087" max="3087" width="12.33203125" bestFit="1" customWidth="1"/>
    <col min="3088" max="3088" width="13.6640625" customWidth="1"/>
    <col min="3329" max="3329" width="8.33203125" customWidth="1"/>
    <col min="3330" max="3331" width="12.6640625" bestFit="1" customWidth="1"/>
    <col min="3332" max="3332" width="13.88671875" customWidth="1"/>
    <col min="3333" max="3333" width="1.6640625" customWidth="1"/>
    <col min="3334" max="3335" width="12.6640625" bestFit="1" customWidth="1"/>
    <col min="3336" max="3336" width="13.88671875" bestFit="1" customWidth="1"/>
    <col min="3337" max="3337" width="1.6640625" customWidth="1"/>
    <col min="3338" max="3339" width="12.6640625" bestFit="1" customWidth="1"/>
    <col min="3340" max="3340" width="12.6640625" customWidth="1"/>
    <col min="3341" max="3341" width="13.5546875" customWidth="1"/>
    <col min="3342" max="3342" width="1.6640625" customWidth="1"/>
    <col min="3343" max="3343" width="12.33203125" bestFit="1" customWidth="1"/>
    <col min="3344" max="3344" width="13.6640625" customWidth="1"/>
    <col min="3585" max="3585" width="8.33203125" customWidth="1"/>
    <col min="3586" max="3587" width="12.6640625" bestFit="1" customWidth="1"/>
    <col min="3588" max="3588" width="13.88671875" customWidth="1"/>
    <col min="3589" max="3589" width="1.6640625" customWidth="1"/>
    <col min="3590" max="3591" width="12.6640625" bestFit="1" customWidth="1"/>
    <col min="3592" max="3592" width="13.88671875" bestFit="1" customWidth="1"/>
    <col min="3593" max="3593" width="1.6640625" customWidth="1"/>
    <col min="3594" max="3595" width="12.6640625" bestFit="1" customWidth="1"/>
    <col min="3596" max="3596" width="12.6640625" customWidth="1"/>
    <col min="3597" max="3597" width="13.5546875" customWidth="1"/>
    <col min="3598" max="3598" width="1.6640625" customWidth="1"/>
    <col min="3599" max="3599" width="12.33203125" bestFit="1" customWidth="1"/>
    <col min="3600" max="3600" width="13.6640625" customWidth="1"/>
    <col min="3841" max="3841" width="8.33203125" customWidth="1"/>
    <col min="3842" max="3843" width="12.6640625" bestFit="1" customWidth="1"/>
    <col min="3844" max="3844" width="13.88671875" customWidth="1"/>
    <col min="3845" max="3845" width="1.6640625" customWidth="1"/>
    <col min="3846" max="3847" width="12.6640625" bestFit="1" customWidth="1"/>
    <col min="3848" max="3848" width="13.88671875" bestFit="1" customWidth="1"/>
    <col min="3849" max="3849" width="1.6640625" customWidth="1"/>
    <col min="3850" max="3851" width="12.6640625" bestFit="1" customWidth="1"/>
    <col min="3852" max="3852" width="12.6640625" customWidth="1"/>
    <col min="3853" max="3853" width="13.5546875" customWidth="1"/>
    <col min="3854" max="3854" width="1.6640625" customWidth="1"/>
    <col min="3855" max="3855" width="12.33203125" bestFit="1" customWidth="1"/>
    <col min="3856" max="3856" width="13.6640625" customWidth="1"/>
    <col min="4097" max="4097" width="8.33203125" customWidth="1"/>
    <col min="4098" max="4099" width="12.6640625" bestFit="1" customWidth="1"/>
    <col min="4100" max="4100" width="13.88671875" customWidth="1"/>
    <col min="4101" max="4101" width="1.6640625" customWidth="1"/>
    <col min="4102" max="4103" width="12.6640625" bestFit="1" customWidth="1"/>
    <col min="4104" max="4104" width="13.88671875" bestFit="1" customWidth="1"/>
    <col min="4105" max="4105" width="1.6640625" customWidth="1"/>
    <col min="4106" max="4107" width="12.6640625" bestFit="1" customWidth="1"/>
    <col min="4108" max="4108" width="12.6640625" customWidth="1"/>
    <col min="4109" max="4109" width="13.5546875" customWidth="1"/>
    <col min="4110" max="4110" width="1.6640625" customWidth="1"/>
    <col min="4111" max="4111" width="12.33203125" bestFit="1" customWidth="1"/>
    <col min="4112" max="4112" width="13.6640625" customWidth="1"/>
    <col min="4353" max="4353" width="8.33203125" customWidth="1"/>
    <col min="4354" max="4355" width="12.6640625" bestFit="1" customWidth="1"/>
    <col min="4356" max="4356" width="13.88671875" customWidth="1"/>
    <col min="4357" max="4357" width="1.6640625" customWidth="1"/>
    <col min="4358" max="4359" width="12.6640625" bestFit="1" customWidth="1"/>
    <col min="4360" max="4360" width="13.88671875" bestFit="1" customWidth="1"/>
    <col min="4361" max="4361" width="1.6640625" customWidth="1"/>
    <col min="4362" max="4363" width="12.6640625" bestFit="1" customWidth="1"/>
    <col min="4364" max="4364" width="12.6640625" customWidth="1"/>
    <col min="4365" max="4365" width="13.5546875" customWidth="1"/>
    <col min="4366" max="4366" width="1.6640625" customWidth="1"/>
    <col min="4367" max="4367" width="12.33203125" bestFit="1" customWidth="1"/>
    <col min="4368" max="4368" width="13.6640625" customWidth="1"/>
    <col min="4609" max="4609" width="8.33203125" customWidth="1"/>
    <col min="4610" max="4611" width="12.6640625" bestFit="1" customWidth="1"/>
    <col min="4612" max="4612" width="13.88671875" customWidth="1"/>
    <col min="4613" max="4613" width="1.6640625" customWidth="1"/>
    <col min="4614" max="4615" width="12.6640625" bestFit="1" customWidth="1"/>
    <col min="4616" max="4616" width="13.88671875" bestFit="1" customWidth="1"/>
    <col min="4617" max="4617" width="1.6640625" customWidth="1"/>
    <col min="4618" max="4619" width="12.6640625" bestFit="1" customWidth="1"/>
    <col min="4620" max="4620" width="12.6640625" customWidth="1"/>
    <col min="4621" max="4621" width="13.5546875" customWidth="1"/>
    <col min="4622" max="4622" width="1.6640625" customWidth="1"/>
    <col min="4623" max="4623" width="12.33203125" bestFit="1" customWidth="1"/>
    <col min="4624" max="4624" width="13.6640625" customWidth="1"/>
    <col min="4865" max="4865" width="8.33203125" customWidth="1"/>
    <col min="4866" max="4867" width="12.6640625" bestFit="1" customWidth="1"/>
    <col min="4868" max="4868" width="13.88671875" customWidth="1"/>
    <col min="4869" max="4869" width="1.6640625" customWidth="1"/>
    <col min="4870" max="4871" width="12.6640625" bestFit="1" customWidth="1"/>
    <col min="4872" max="4872" width="13.88671875" bestFit="1" customWidth="1"/>
    <col min="4873" max="4873" width="1.6640625" customWidth="1"/>
    <col min="4874" max="4875" width="12.6640625" bestFit="1" customWidth="1"/>
    <col min="4876" max="4876" width="12.6640625" customWidth="1"/>
    <col min="4877" max="4877" width="13.5546875" customWidth="1"/>
    <col min="4878" max="4878" width="1.6640625" customWidth="1"/>
    <col min="4879" max="4879" width="12.33203125" bestFit="1" customWidth="1"/>
    <col min="4880" max="4880" width="13.6640625" customWidth="1"/>
    <col min="5121" max="5121" width="8.33203125" customWidth="1"/>
    <col min="5122" max="5123" width="12.6640625" bestFit="1" customWidth="1"/>
    <col min="5124" max="5124" width="13.88671875" customWidth="1"/>
    <col min="5125" max="5125" width="1.6640625" customWidth="1"/>
    <col min="5126" max="5127" width="12.6640625" bestFit="1" customWidth="1"/>
    <col min="5128" max="5128" width="13.88671875" bestFit="1" customWidth="1"/>
    <col min="5129" max="5129" width="1.6640625" customWidth="1"/>
    <col min="5130" max="5131" width="12.6640625" bestFit="1" customWidth="1"/>
    <col min="5132" max="5132" width="12.6640625" customWidth="1"/>
    <col min="5133" max="5133" width="13.5546875" customWidth="1"/>
    <col min="5134" max="5134" width="1.6640625" customWidth="1"/>
    <col min="5135" max="5135" width="12.33203125" bestFit="1" customWidth="1"/>
    <col min="5136" max="5136" width="13.6640625" customWidth="1"/>
    <col min="5377" max="5377" width="8.33203125" customWidth="1"/>
    <col min="5378" max="5379" width="12.6640625" bestFit="1" customWidth="1"/>
    <col min="5380" max="5380" width="13.88671875" customWidth="1"/>
    <col min="5381" max="5381" width="1.6640625" customWidth="1"/>
    <col min="5382" max="5383" width="12.6640625" bestFit="1" customWidth="1"/>
    <col min="5384" max="5384" width="13.88671875" bestFit="1" customWidth="1"/>
    <col min="5385" max="5385" width="1.6640625" customWidth="1"/>
    <col min="5386" max="5387" width="12.6640625" bestFit="1" customWidth="1"/>
    <col min="5388" max="5388" width="12.6640625" customWidth="1"/>
    <col min="5389" max="5389" width="13.5546875" customWidth="1"/>
    <col min="5390" max="5390" width="1.6640625" customWidth="1"/>
    <col min="5391" max="5391" width="12.33203125" bestFit="1" customWidth="1"/>
    <col min="5392" max="5392" width="13.6640625" customWidth="1"/>
    <col min="5633" max="5633" width="8.33203125" customWidth="1"/>
    <col min="5634" max="5635" width="12.6640625" bestFit="1" customWidth="1"/>
    <col min="5636" max="5636" width="13.88671875" customWidth="1"/>
    <col min="5637" max="5637" width="1.6640625" customWidth="1"/>
    <col min="5638" max="5639" width="12.6640625" bestFit="1" customWidth="1"/>
    <col min="5640" max="5640" width="13.88671875" bestFit="1" customWidth="1"/>
    <col min="5641" max="5641" width="1.6640625" customWidth="1"/>
    <col min="5642" max="5643" width="12.6640625" bestFit="1" customWidth="1"/>
    <col min="5644" max="5644" width="12.6640625" customWidth="1"/>
    <col min="5645" max="5645" width="13.5546875" customWidth="1"/>
    <col min="5646" max="5646" width="1.6640625" customWidth="1"/>
    <col min="5647" max="5647" width="12.33203125" bestFit="1" customWidth="1"/>
    <col min="5648" max="5648" width="13.6640625" customWidth="1"/>
    <col min="5889" max="5889" width="8.33203125" customWidth="1"/>
    <col min="5890" max="5891" width="12.6640625" bestFit="1" customWidth="1"/>
    <col min="5892" max="5892" width="13.88671875" customWidth="1"/>
    <col min="5893" max="5893" width="1.6640625" customWidth="1"/>
    <col min="5894" max="5895" width="12.6640625" bestFit="1" customWidth="1"/>
    <col min="5896" max="5896" width="13.88671875" bestFit="1" customWidth="1"/>
    <col min="5897" max="5897" width="1.6640625" customWidth="1"/>
    <col min="5898" max="5899" width="12.6640625" bestFit="1" customWidth="1"/>
    <col min="5900" max="5900" width="12.6640625" customWidth="1"/>
    <col min="5901" max="5901" width="13.5546875" customWidth="1"/>
    <col min="5902" max="5902" width="1.6640625" customWidth="1"/>
    <col min="5903" max="5903" width="12.33203125" bestFit="1" customWidth="1"/>
    <col min="5904" max="5904" width="13.6640625" customWidth="1"/>
    <col min="6145" max="6145" width="8.33203125" customWidth="1"/>
    <col min="6146" max="6147" width="12.6640625" bestFit="1" customWidth="1"/>
    <col min="6148" max="6148" width="13.88671875" customWidth="1"/>
    <col min="6149" max="6149" width="1.6640625" customWidth="1"/>
    <col min="6150" max="6151" width="12.6640625" bestFit="1" customWidth="1"/>
    <col min="6152" max="6152" width="13.88671875" bestFit="1" customWidth="1"/>
    <col min="6153" max="6153" width="1.6640625" customWidth="1"/>
    <col min="6154" max="6155" width="12.6640625" bestFit="1" customWidth="1"/>
    <col min="6156" max="6156" width="12.6640625" customWidth="1"/>
    <col min="6157" max="6157" width="13.5546875" customWidth="1"/>
    <col min="6158" max="6158" width="1.6640625" customWidth="1"/>
    <col min="6159" max="6159" width="12.33203125" bestFit="1" customWidth="1"/>
    <col min="6160" max="6160" width="13.6640625" customWidth="1"/>
    <col min="6401" max="6401" width="8.33203125" customWidth="1"/>
    <col min="6402" max="6403" width="12.6640625" bestFit="1" customWidth="1"/>
    <col min="6404" max="6404" width="13.88671875" customWidth="1"/>
    <col min="6405" max="6405" width="1.6640625" customWidth="1"/>
    <col min="6406" max="6407" width="12.6640625" bestFit="1" customWidth="1"/>
    <col min="6408" max="6408" width="13.88671875" bestFit="1" customWidth="1"/>
    <col min="6409" max="6409" width="1.6640625" customWidth="1"/>
    <col min="6410" max="6411" width="12.6640625" bestFit="1" customWidth="1"/>
    <col min="6412" max="6412" width="12.6640625" customWidth="1"/>
    <col min="6413" max="6413" width="13.5546875" customWidth="1"/>
    <col min="6414" max="6414" width="1.6640625" customWidth="1"/>
    <col min="6415" max="6415" width="12.33203125" bestFit="1" customWidth="1"/>
    <col min="6416" max="6416" width="13.6640625" customWidth="1"/>
    <col min="6657" max="6657" width="8.33203125" customWidth="1"/>
    <col min="6658" max="6659" width="12.6640625" bestFit="1" customWidth="1"/>
    <col min="6660" max="6660" width="13.88671875" customWidth="1"/>
    <col min="6661" max="6661" width="1.6640625" customWidth="1"/>
    <col min="6662" max="6663" width="12.6640625" bestFit="1" customWidth="1"/>
    <col min="6664" max="6664" width="13.88671875" bestFit="1" customWidth="1"/>
    <col min="6665" max="6665" width="1.6640625" customWidth="1"/>
    <col min="6666" max="6667" width="12.6640625" bestFit="1" customWidth="1"/>
    <col min="6668" max="6668" width="12.6640625" customWidth="1"/>
    <col min="6669" max="6669" width="13.5546875" customWidth="1"/>
    <col min="6670" max="6670" width="1.6640625" customWidth="1"/>
    <col min="6671" max="6671" width="12.33203125" bestFit="1" customWidth="1"/>
    <col min="6672" max="6672" width="13.6640625" customWidth="1"/>
    <col min="6913" max="6913" width="8.33203125" customWidth="1"/>
    <col min="6914" max="6915" width="12.6640625" bestFit="1" customWidth="1"/>
    <col min="6916" max="6916" width="13.88671875" customWidth="1"/>
    <col min="6917" max="6917" width="1.6640625" customWidth="1"/>
    <col min="6918" max="6919" width="12.6640625" bestFit="1" customWidth="1"/>
    <col min="6920" max="6920" width="13.88671875" bestFit="1" customWidth="1"/>
    <col min="6921" max="6921" width="1.6640625" customWidth="1"/>
    <col min="6922" max="6923" width="12.6640625" bestFit="1" customWidth="1"/>
    <col min="6924" max="6924" width="12.6640625" customWidth="1"/>
    <col min="6925" max="6925" width="13.5546875" customWidth="1"/>
    <col min="6926" max="6926" width="1.6640625" customWidth="1"/>
    <col min="6927" max="6927" width="12.33203125" bestFit="1" customWidth="1"/>
    <col min="6928" max="6928" width="13.6640625" customWidth="1"/>
    <col min="7169" max="7169" width="8.33203125" customWidth="1"/>
    <col min="7170" max="7171" width="12.6640625" bestFit="1" customWidth="1"/>
    <col min="7172" max="7172" width="13.88671875" customWidth="1"/>
    <col min="7173" max="7173" width="1.6640625" customWidth="1"/>
    <col min="7174" max="7175" width="12.6640625" bestFit="1" customWidth="1"/>
    <col min="7176" max="7176" width="13.88671875" bestFit="1" customWidth="1"/>
    <col min="7177" max="7177" width="1.6640625" customWidth="1"/>
    <col min="7178" max="7179" width="12.6640625" bestFit="1" customWidth="1"/>
    <col min="7180" max="7180" width="12.6640625" customWidth="1"/>
    <col min="7181" max="7181" width="13.5546875" customWidth="1"/>
    <col min="7182" max="7182" width="1.6640625" customWidth="1"/>
    <col min="7183" max="7183" width="12.33203125" bestFit="1" customWidth="1"/>
    <col min="7184" max="7184" width="13.6640625" customWidth="1"/>
    <col min="7425" max="7425" width="8.33203125" customWidth="1"/>
    <col min="7426" max="7427" width="12.6640625" bestFit="1" customWidth="1"/>
    <col min="7428" max="7428" width="13.88671875" customWidth="1"/>
    <col min="7429" max="7429" width="1.6640625" customWidth="1"/>
    <col min="7430" max="7431" width="12.6640625" bestFit="1" customWidth="1"/>
    <col min="7432" max="7432" width="13.88671875" bestFit="1" customWidth="1"/>
    <col min="7433" max="7433" width="1.6640625" customWidth="1"/>
    <col min="7434" max="7435" width="12.6640625" bestFit="1" customWidth="1"/>
    <col min="7436" max="7436" width="12.6640625" customWidth="1"/>
    <col min="7437" max="7437" width="13.5546875" customWidth="1"/>
    <col min="7438" max="7438" width="1.6640625" customWidth="1"/>
    <col min="7439" max="7439" width="12.33203125" bestFit="1" customWidth="1"/>
    <col min="7440" max="7440" width="13.6640625" customWidth="1"/>
    <col min="7681" max="7681" width="8.33203125" customWidth="1"/>
    <col min="7682" max="7683" width="12.6640625" bestFit="1" customWidth="1"/>
    <col min="7684" max="7684" width="13.88671875" customWidth="1"/>
    <col min="7685" max="7685" width="1.6640625" customWidth="1"/>
    <col min="7686" max="7687" width="12.6640625" bestFit="1" customWidth="1"/>
    <col min="7688" max="7688" width="13.88671875" bestFit="1" customWidth="1"/>
    <col min="7689" max="7689" width="1.6640625" customWidth="1"/>
    <col min="7690" max="7691" width="12.6640625" bestFit="1" customWidth="1"/>
    <col min="7692" max="7692" width="12.6640625" customWidth="1"/>
    <col min="7693" max="7693" width="13.5546875" customWidth="1"/>
    <col min="7694" max="7694" width="1.6640625" customWidth="1"/>
    <col min="7695" max="7695" width="12.33203125" bestFit="1" customWidth="1"/>
    <col min="7696" max="7696" width="13.6640625" customWidth="1"/>
    <col min="7937" max="7937" width="8.33203125" customWidth="1"/>
    <col min="7938" max="7939" width="12.6640625" bestFit="1" customWidth="1"/>
    <col min="7940" max="7940" width="13.88671875" customWidth="1"/>
    <col min="7941" max="7941" width="1.6640625" customWidth="1"/>
    <col min="7942" max="7943" width="12.6640625" bestFit="1" customWidth="1"/>
    <col min="7944" max="7944" width="13.88671875" bestFit="1" customWidth="1"/>
    <col min="7945" max="7945" width="1.6640625" customWidth="1"/>
    <col min="7946" max="7947" width="12.6640625" bestFit="1" customWidth="1"/>
    <col min="7948" max="7948" width="12.6640625" customWidth="1"/>
    <col min="7949" max="7949" width="13.5546875" customWidth="1"/>
    <col min="7950" max="7950" width="1.6640625" customWidth="1"/>
    <col min="7951" max="7951" width="12.33203125" bestFit="1" customWidth="1"/>
    <col min="7952" max="7952" width="13.6640625" customWidth="1"/>
    <col min="8193" max="8193" width="8.33203125" customWidth="1"/>
    <col min="8194" max="8195" width="12.6640625" bestFit="1" customWidth="1"/>
    <col min="8196" max="8196" width="13.88671875" customWidth="1"/>
    <col min="8197" max="8197" width="1.6640625" customWidth="1"/>
    <col min="8198" max="8199" width="12.6640625" bestFit="1" customWidth="1"/>
    <col min="8200" max="8200" width="13.88671875" bestFit="1" customWidth="1"/>
    <col min="8201" max="8201" width="1.6640625" customWidth="1"/>
    <col min="8202" max="8203" width="12.6640625" bestFit="1" customWidth="1"/>
    <col min="8204" max="8204" width="12.6640625" customWidth="1"/>
    <col min="8205" max="8205" width="13.5546875" customWidth="1"/>
    <col min="8206" max="8206" width="1.6640625" customWidth="1"/>
    <col min="8207" max="8207" width="12.33203125" bestFit="1" customWidth="1"/>
    <col min="8208" max="8208" width="13.6640625" customWidth="1"/>
    <col min="8449" max="8449" width="8.33203125" customWidth="1"/>
    <col min="8450" max="8451" width="12.6640625" bestFit="1" customWidth="1"/>
    <col min="8452" max="8452" width="13.88671875" customWidth="1"/>
    <col min="8453" max="8453" width="1.6640625" customWidth="1"/>
    <col min="8454" max="8455" width="12.6640625" bestFit="1" customWidth="1"/>
    <col min="8456" max="8456" width="13.88671875" bestFit="1" customWidth="1"/>
    <col min="8457" max="8457" width="1.6640625" customWidth="1"/>
    <col min="8458" max="8459" width="12.6640625" bestFit="1" customWidth="1"/>
    <col min="8460" max="8460" width="12.6640625" customWidth="1"/>
    <col min="8461" max="8461" width="13.5546875" customWidth="1"/>
    <col min="8462" max="8462" width="1.6640625" customWidth="1"/>
    <col min="8463" max="8463" width="12.33203125" bestFit="1" customWidth="1"/>
    <col min="8464" max="8464" width="13.6640625" customWidth="1"/>
    <col min="8705" max="8705" width="8.33203125" customWidth="1"/>
    <col min="8706" max="8707" width="12.6640625" bestFit="1" customWidth="1"/>
    <col min="8708" max="8708" width="13.88671875" customWidth="1"/>
    <col min="8709" max="8709" width="1.6640625" customWidth="1"/>
    <col min="8710" max="8711" width="12.6640625" bestFit="1" customWidth="1"/>
    <col min="8712" max="8712" width="13.88671875" bestFit="1" customWidth="1"/>
    <col min="8713" max="8713" width="1.6640625" customWidth="1"/>
    <col min="8714" max="8715" width="12.6640625" bestFit="1" customWidth="1"/>
    <col min="8716" max="8716" width="12.6640625" customWidth="1"/>
    <col min="8717" max="8717" width="13.5546875" customWidth="1"/>
    <col min="8718" max="8718" width="1.6640625" customWidth="1"/>
    <col min="8719" max="8719" width="12.33203125" bestFit="1" customWidth="1"/>
    <col min="8720" max="8720" width="13.6640625" customWidth="1"/>
    <col min="8961" max="8961" width="8.33203125" customWidth="1"/>
    <col min="8962" max="8963" width="12.6640625" bestFit="1" customWidth="1"/>
    <col min="8964" max="8964" width="13.88671875" customWidth="1"/>
    <col min="8965" max="8965" width="1.6640625" customWidth="1"/>
    <col min="8966" max="8967" width="12.6640625" bestFit="1" customWidth="1"/>
    <col min="8968" max="8968" width="13.88671875" bestFit="1" customWidth="1"/>
    <col min="8969" max="8969" width="1.6640625" customWidth="1"/>
    <col min="8970" max="8971" width="12.6640625" bestFit="1" customWidth="1"/>
    <col min="8972" max="8972" width="12.6640625" customWidth="1"/>
    <col min="8973" max="8973" width="13.5546875" customWidth="1"/>
    <col min="8974" max="8974" width="1.6640625" customWidth="1"/>
    <col min="8975" max="8975" width="12.33203125" bestFit="1" customWidth="1"/>
    <col min="8976" max="8976" width="13.6640625" customWidth="1"/>
    <col min="9217" max="9217" width="8.33203125" customWidth="1"/>
    <col min="9218" max="9219" width="12.6640625" bestFit="1" customWidth="1"/>
    <col min="9220" max="9220" width="13.88671875" customWidth="1"/>
    <col min="9221" max="9221" width="1.6640625" customWidth="1"/>
    <col min="9222" max="9223" width="12.6640625" bestFit="1" customWidth="1"/>
    <col min="9224" max="9224" width="13.88671875" bestFit="1" customWidth="1"/>
    <col min="9225" max="9225" width="1.6640625" customWidth="1"/>
    <col min="9226" max="9227" width="12.6640625" bestFit="1" customWidth="1"/>
    <col min="9228" max="9228" width="12.6640625" customWidth="1"/>
    <col min="9229" max="9229" width="13.5546875" customWidth="1"/>
    <col min="9230" max="9230" width="1.6640625" customWidth="1"/>
    <col min="9231" max="9231" width="12.33203125" bestFit="1" customWidth="1"/>
    <col min="9232" max="9232" width="13.6640625" customWidth="1"/>
    <col min="9473" max="9473" width="8.33203125" customWidth="1"/>
    <col min="9474" max="9475" width="12.6640625" bestFit="1" customWidth="1"/>
    <col min="9476" max="9476" width="13.88671875" customWidth="1"/>
    <col min="9477" max="9477" width="1.6640625" customWidth="1"/>
    <col min="9478" max="9479" width="12.6640625" bestFit="1" customWidth="1"/>
    <col min="9480" max="9480" width="13.88671875" bestFit="1" customWidth="1"/>
    <col min="9481" max="9481" width="1.6640625" customWidth="1"/>
    <col min="9482" max="9483" width="12.6640625" bestFit="1" customWidth="1"/>
    <col min="9484" max="9484" width="12.6640625" customWidth="1"/>
    <col min="9485" max="9485" width="13.5546875" customWidth="1"/>
    <col min="9486" max="9486" width="1.6640625" customWidth="1"/>
    <col min="9487" max="9487" width="12.33203125" bestFit="1" customWidth="1"/>
    <col min="9488" max="9488" width="13.6640625" customWidth="1"/>
    <col min="9729" max="9729" width="8.33203125" customWidth="1"/>
    <col min="9730" max="9731" width="12.6640625" bestFit="1" customWidth="1"/>
    <col min="9732" max="9732" width="13.88671875" customWidth="1"/>
    <col min="9733" max="9733" width="1.6640625" customWidth="1"/>
    <col min="9734" max="9735" width="12.6640625" bestFit="1" customWidth="1"/>
    <col min="9736" max="9736" width="13.88671875" bestFit="1" customWidth="1"/>
    <col min="9737" max="9737" width="1.6640625" customWidth="1"/>
    <col min="9738" max="9739" width="12.6640625" bestFit="1" customWidth="1"/>
    <col min="9740" max="9740" width="12.6640625" customWidth="1"/>
    <col min="9741" max="9741" width="13.5546875" customWidth="1"/>
    <col min="9742" max="9742" width="1.6640625" customWidth="1"/>
    <col min="9743" max="9743" width="12.33203125" bestFit="1" customWidth="1"/>
    <col min="9744" max="9744" width="13.6640625" customWidth="1"/>
    <col min="9985" max="9985" width="8.33203125" customWidth="1"/>
    <col min="9986" max="9987" width="12.6640625" bestFit="1" customWidth="1"/>
    <col min="9988" max="9988" width="13.88671875" customWidth="1"/>
    <col min="9989" max="9989" width="1.6640625" customWidth="1"/>
    <col min="9990" max="9991" width="12.6640625" bestFit="1" customWidth="1"/>
    <col min="9992" max="9992" width="13.88671875" bestFit="1" customWidth="1"/>
    <col min="9993" max="9993" width="1.6640625" customWidth="1"/>
    <col min="9994" max="9995" width="12.6640625" bestFit="1" customWidth="1"/>
    <col min="9996" max="9996" width="12.6640625" customWidth="1"/>
    <col min="9997" max="9997" width="13.5546875" customWidth="1"/>
    <col min="9998" max="9998" width="1.6640625" customWidth="1"/>
    <col min="9999" max="9999" width="12.33203125" bestFit="1" customWidth="1"/>
    <col min="10000" max="10000" width="13.6640625" customWidth="1"/>
    <col min="10241" max="10241" width="8.33203125" customWidth="1"/>
    <col min="10242" max="10243" width="12.6640625" bestFit="1" customWidth="1"/>
    <col min="10244" max="10244" width="13.88671875" customWidth="1"/>
    <col min="10245" max="10245" width="1.6640625" customWidth="1"/>
    <col min="10246" max="10247" width="12.6640625" bestFit="1" customWidth="1"/>
    <col min="10248" max="10248" width="13.88671875" bestFit="1" customWidth="1"/>
    <col min="10249" max="10249" width="1.6640625" customWidth="1"/>
    <col min="10250" max="10251" width="12.6640625" bestFit="1" customWidth="1"/>
    <col min="10252" max="10252" width="12.6640625" customWidth="1"/>
    <col min="10253" max="10253" width="13.5546875" customWidth="1"/>
    <col min="10254" max="10254" width="1.6640625" customWidth="1"/>
    <col min="10255" max="10255" width="12.33203125" bestFit="1" customWidth="1"/>
    <col min="10256" max="10256" width="13.6640625" customWidth="1"/>
    <col min="10497" max="10497" width="8.33203125" customWidth="1"/>
    <col min="10498" max="10499" width="12.6640625" bestFit="1" customWidth="1"/>
    <col min="10500" max="10500" width="13.88671875" customWidth="1"/>
    <col min="10501" max="10501" width="1.6640625" customWidth="1"/>
    <col min="10502" max="10503" width="12.6640625" bestFit="1" customWidth="1"/>
    <col min="10504" max="10504" width="13.88671875" bestFit="1" customWidth="1"/>
    <col min="10505" max="10505" width="1.6640625" customWidth="1"/>
    <col min="10506" max="10507" width="12.6640625" bestFit="1" customWidth="1"/>
    <col min="10508" max="10508" width="12.6640625" customWidth="1"/>
    <col min="10509" max="10509" width="13.5546875" customWidth="1"/>
    <col min="10510" max="10510" width="1.6640625" customWidth="1"/>
    <col min="10511" max="10511" width="12.33203125" bestFit="1" customWidth="1"/>
    <col min="10512" max="10512" width="13.6640625" customWidth="1"/>
    <col min="10753" max="10753" width="8.33203125" customWidth="1"/>
    <col min="10754" max="10755" width="12.6640625" bestFit="1" customWidth="1"/>
    <col min="10756" max="10756" width="13.88671875" customWidth="1"/>
    <col min="10757" max="10757" width="1.6640625" customWidth="1"/>
    <col min="10758" max="10759" width="12.6640625" bestFit="1" customWidth="1"/>
    <col min="10760" max="10760" width="13.88671875" bestFit="1" customWidth="1"/>
    <col min="10761" max="10761" width="1.6640625" customWidth="1"/>
    <col min="10762" max="10763" width="12.6640625" bestFit="1" customWidth="1"/>
    <col min="10764" max="10764" width="12.6640625" customWidth="1"/>
    <col min="10765" max="10765" width="13.5546875" customWidth="1"/>
    <col min="10766" max="10766" width="1.6640625" customWidth="1"/>
    <col min="10767" max="10767" width="12.33203125" bestFit="1" customWidth="1"/>
    <col min="10768" max="10768" width="13.6640625" customWidth="1"/>
    <col min="11009" max="11009" width="8.33203125" customWidth="1"/>
    <col min="11010" max="11011" width="12.6640625" bestFit="1" customWidth="1"/>
    <col min="11012" max="11012" width="13.88671875" customWidth="1"/>
    <col min="11013" max="11013" width="1.6640625" customWidth="1"/>
    <col min="11014" max="11015" width="12.6640625" bestFit="1" customWidth="1"/>
    <col min="11016" max="11016" width="13.88671875" bestFit="1" customWidth="1"/>
    <col min="11017" max="11017" width="1.6640625" customWidth="1"/>
    <col min="11018" max="11019" width="12.6640625" bestFit="1" customWidth="1"/>
    <col min="11020" max="11020" width="12.6640625" customWidth="1"/>
    <col min="11021" max="11021" width="13.5546875" customWidth="1"/>
    <col min="11022" max="11022" width="1.6640625" customWidth="1"/>
    <col min="11023" max="11023" width="12.33203125" bestFit="1" customWidth="1"/>
    <col min="11024" max="11024" width="13.6640625" customWidth="1"/>
    <col min="11265" max="11265" width="8.33203125" customWidth="1"/>
    <col min="11266" max="11267" width="12.6640625" bestFit="1" customWidth="1"/>
    <col min="11268" max="11268" width="13.88671875" customWidth="1"/>
    <col min="11269" max="11269" width="1.6640625" customWidth="1"/>
    <col min="11270" max="11271" width="12.6640625" bestFit="1" customWidth="1"/>
    <col min="11272" max="11272" width="13.88671875" bestFit="1" customWidth="1"/>
    <col min="11273" max="11273" width="1.6640625" customWidth="1"/>
    <col min="11274" max="11275" width="12.6640625" bestFit="1" customWidth="1"/>
    <col min="11276" max="11276" width="12.6640625" customWidth="1"/>
    <col min="11277" max="11277" width="13.5546875" customWidth="1"/>
    <col min="11278" max="11278" width="1.6640625" customWidth="1"/>
    <col min="11279" max="11279" width="12.33203125" bestFit="1" customWidth="1"/>
    <col min="11280" max="11280" width="13.6640625" customWidth="1"/>
    <col min="11521" max="11521" width="8.33203125" customWidth="1"/>
    <col min="11522" max="11523" width="12.6640625" bestFit="1" customWidth="1"/>
    <col min="11524" max="11524" width="13.88671875" customWidth="1"/>
    <col min="11525" max="11525" width="1.6640625" customWidth="1"/>
    <col min="11526" max="11527" width="12.6640625" bestFit="1" customWidth="1"/>
    <col min="11528" max="11528" width="13.88671875" bestFit="1" customWidth="1"/>
    <col min="11529" max="11529" width="1.6640625" customWidth="1"/>
    <col min="11530" max="11531" width="12.6640625" bestFit="1" customWidth="1"/>
    <col min="11532" max="11532" width="12.6640625" customWidth="1"/>
    <col min="11533" max="11533" width="13.5546875" customWidth="1"/>
    <col min="11534" max="11534" width="1.6640625" customWidth="1"/>
    <col min="11535" max="11535" width="12.33203125" bestFit="1" customWidth="1"/>
    <col min="11536" max="11536" width="13.6640625" customWidth="1"/>
    <col min="11777" max="11777" width="8.33203125" customWidth="1"/>
    <col min="11778" max="11779" width="12.6640625" bestFit="1" customWidth="1"/>
    <col min="11780" max="11780" width="13.88671875" customWidth="1"/>
    <col min="11781" max="11781" width="1.6640625" customWidth="1"/>
    <col min="11782" max="11783" width="12.6640625" bestFit="1" customWidth="1"/>
    <col min="11784" max="11784" width="13.88671875" bestFit="1" customWidth="1"/>
    <col min="11785" max="11785" width="1.6640625" customWidth="1"/>
    <col min="11786" max="11787" width="12.6640625" bestFit="1" customWidth="1"/>
    <col min="11788" max="11788" width="12.6640625" customWidth="1"/>
    <col min="11789" max="11789" width="13.5546875" customWidth="1"/>
    <col min="11790" max="11790" width="1.6640625" customWidth="1"/>
    <col min="11791" max="11791" width="12.33203125" bestFit="1" customWidth="1"/>
    <col min="11792" max="11792" width="13.6640625" customWidth="1"/>
    <col min="12033" max="12033" width="8.33203125" customWidth="1"/>
    <col min="12034" max="12035" width="12.6640625" bestFit="1" customWidth="1"/>
    <col min="12036" max="12036" width="13.88671875" customWidth="1"/>
    <col min="12037" max="12037" width="1.6640625" customWidth="1"/>
    <col min="12038" max="12039" width="12.6640625" bestFit="1" customWidth="1"/>
    <col min="12040" max="12040" width="13.88671875" bestFit="1" customWidth="1"/>
    <col min="12041" max="12041" width="1.6640625" customWidth="1"/>
    <col min="12042" max="12043" width="12.6640625" bestFit="1" customWidth="1"/>
    <col min="12044" max="12044" width="12.6640625" customWidth="1"/>
    <col min="12045" max="12045" width="13.5546875" customWidth="1"/>
    <col min="12046" max="12046" width="1.6640625" customWidth="1"/>
    <col min="12047" max="12047" width="12.33203125" bestFit="1" customWidth="1"/>
    <col min="12048" max="12048" width="13.6640625" customWidth="1"/>
    <col min="12289" max="12289" width="8.33203125" customWidth="1"/>
    <col min="12290" max="12291" width="12.6640625" bestFit="1" customWidth="1"/>
    <col min="12292" max="12292" width="13.88671875" customWidth="1"/>
    <col min="12293" max="12293" width="1.6640625" customWidth="1"/>
    <col min="12294" max="12295" width="12.6640625" bestFit="1" customWidth="1"/>
    <col min="12296" max="12296" width="13.88671875" bestFit="1" customWidth="1"/>
    <col min="12297" max="12297" width="1.6640625" customWidth="1"/>
    <col min="12298" max="12299" width="12.6640625" bestFit="1" customWidth="1"/>
    <col min="12300" max="12300" width="12.6640625" customWidth="1"/>
    <col min="12301" max="12301" width="13.5546875" customWidth="1"/>
    <col min="12302" max="12302" width="1.6640625" customWidth="1"/>
    <col min="12303" max="12303" width="12.33203125" bestFit="1" customWidth="1"/>
    <col min="12304" max="12304" width="13.6640625" customWidth="1"/>
    <col min="12545" max="12545" width="8.33203125" customWidth="1"/>
    <col min="12546" max="12547" width="12.6640625" bestFit="1" customWidth="1"/>
    <col min="12548" max="12548" width="13.88671875" customWidth="1"/>
    <col min="12549" max="12549" width="1.6640625" customWidth="1"/>
    <col min="12550" max="12551" width="12.6640625" bestFit="1" customWidth="1"/>
    <col min="12552" max="12552" width="13.88671875" bestFit="1" customWidth="1"/>
    <col min="12553" max="12553" width="1.6640625" customWidth="1"/>
    <col min="12554" max="12555" width="12.6640625" bestFit="1" customWidth="1"/>
    <col min="12556" max="12556" width="12.6640625" customWidth="1"/>
    <col min="12557" max="12557" width="13.5546875" customWidth="1"/>
    <col min="12558" max="12558" width="1.6640625" customWidth="1"/>
    <col min="12559" max="12559" width="12.33203125" bestFit="1" customWidth="1"/>
    <col min="12560" max="12560" width="13.6640625" customWidth="1"/>
    <col min="12801" max="12801" width="8.33203125" customWidth="1"/>
    <col min="12802" max="12803" width="12.6640625" bestFit="1" customWidth="1"/>
    <col min="12804" max="12804" width="13.88671875" customWidth="1"/>
    <col min="12805" max="12805" width="1.6640625" customWidth="1"/>
    <col min="12806" max="12807" width="12.6640625" bestFit="1" customWidth="1"/>
    <col min="12808" max="12808" width="13.88671875" bestFit="1" customWidth="1"/>
    <col min="12809" max="12809" width="1.6640625" customWidth="1"/>
    <col min="12810" max="12811" width="12.6640625" bestFit="1" customWidth="1"/>
    <col min="12812" max="12812" width="12.6640625" customWidth="1"/>
    <col min="12813" max="12813" width="13.5546875" customWidth="1"/>
    <col min="12814" max="12814" width="1.6640625" customWidth="1"/>
    <col min="12815" max="12815" width="12.33203125" bestFit="1" customWidth="1"/>
    <col min="12816" max="12816" width="13.6640625" customWidth="1"/>
    <col min="13057" max="13057" width="8.33203125" customWidth="1"/>
    <col min="13058" max="13059" width="12.6640625" bestFit="1" customWidth="1"/>
    <col min="13060" max="13060" width="13.88671875" customWidth="1"/>
    <col min="13061" max="13061" width="1.6640625" customWidth="1"/>
    <col min="13062" max="13063" width="12.6640625" bestFit="1" customWidth="1"/>
    <col min="13064" max="13064" width="13.88671875" bestFit="1" customWidth="1"/>
    <col min="13065" max="13065" width="1.6640625" customWidth="1"/>
    <col min="13066" max="13067" width="12.6640625" bestFit="1" customWidth="1"/>
    <col min="13068" max="13068" width="12.6640625" customWidth="1"/>
    <col min="13069" max="13069" width="13.5546875" customWidth="1"/>
    <col min="13070" max="13070" width="1.6640625" customWidth="1"/>
    <col min="13071" max="13071" width="12.33203125" bestFit="1" customWidth="1"/>
    <col min="13072" max="13072" width="13.6640625" customWidth="1"/>
    <col min="13313" max="13313" width="8.33203125" customWidth="1"/>
    <col min="13314" max="13315" width="12.6640625" bestFit="1" customWidth="1"/>
    <col min="13316" max="13316" width="13.88671875" customWidth="1"/>
    <col min="13317" max="13317" width="1.6640625" customWidth="1"/>
    <col min="13318" max="13319" width="12.6640625" bestFit="1" customWidth="1"/>
    <col min="13320" max="13320" width="13.88671875" bestFit="1" customWidth="1"/>
    <col min="13321" max="13321" width="1.6640625" customWidth="1"/>
    <col min="13322" max="13323" width="12.6640625" bestFit="1" customWidth="1"/>
    <col min="13324" max="13324" width="12.6640625" customWidth="1"/>
    <col min="13325" max="13325" width="13.5546875" customWidth="1"/>
    <col min="13326" max="13326" width="1.6640625" customWidth="1"/>
    <col min="13327" max="13327" width="12.33203125" bestFit="1" customWidth="1"/>
    <col min="13328" max="13328" width="13.6640625" customWidth="1"/>
    <col min="13569" max="13569" width="8.33203125" customWidth="1"/>
    <col min="13570" max="13571" width="12.6640625" bestFit="1" customWidth="1"/>
    <col min="13572" max="13572" width="13.88671875" customWidth="1"/>
    <col min="13573" max="13573" width="1.6640625" customWidth="1"/>
    <col min="13574" max="13575" width="12.6640625" bestFit="1" customWidth="1"/>
    <col min="13576" max="13576" width="13.88671875" bestFit="1" customWidth="1"/>
    <col min="13577" max="13577" width="1.6640625" customWidth="1"/>
    <col min="13578" max="13579" width="12.6640625" bestFit="1" customWidth="1"/>
    <col min="13580" max="13580" width="12.6640625" customWidth="1"/>
    <col min="13581" max="13581" width="13.5546875" customWidth="1"/>
    <col min="13582" max="13582" width="1.6640625" customWidth="1"/>
    <col min="13583" max="13583" width="12.33203125" bestFit="1" customWidth="1"/>
    <col min="13584" max="13584" width="13.6640625" customWidth="1"/>
    <col min="13825" max="13825" width="8.33203125" customWidth="1"/>
    <col min="13826" max="13827" width="12.6640625" bestFit="1" customWidth="1"/>
    <col min="13828" max="13828" width="13.88671875" customWidth="1"/>
    <col min="13829" max="13829" width="1.6640625" customWidth="1"/>
    <col min="13830" max="13831" width="12.6640625" bestFit="1" customWidth="1"/>
    <col min="13832" max="13832" width="13.88671875" bestFit="1" customWidth="1"/>
    <col min="13833" max="13833" width="1.6640625" customWidth="1"/>
    <col min="13834" max="13835" width="12.6640625" bestFit="1" customWidth="1"/>
    <col min="13836" max="13836" width="12.6640625" customWidth="1"/>
    <col min="13837" max="13837" width="13.5546875" customWidth="1"/>
    <col min="13838" max="13838" width="1.6640625" customWidth="1"/>
    <col min="13839" max="13839" width="12.33203125" bestFit="1" customWidth="1"/>
    <col min="13840" max="13840" width="13.6640625" customWidth="1"/>
    <col min="14081" max="14081" width="8.33203125" customWidth="1"/>
    <col min="14082" max="14083" width="12.6640625" bestFit="1" customWidth="1"/>
    <col min="14084" max="14084" width="13.88671875" customWidth="1"/>
    <col min="14085" max="14085" width="1.6640625" customWidth="1"/>
    <col min="14086" max="14087" width="12.6640625" bestFit="1" customWidth="1"/>
    <col min="14088" max="14088" width="13.88671875" bestFit="1" customWidth="1"/>
    <col min="14089" max="14089" width="1.6640625" customWidth="1"/>
    <col min="14090" max="14091" width="12.6640625" bestFit="1" customWidth="1"/>
    <col min="14092" max="14092" width="12.6640625" customWidth="1"/>
    <col min="14093" max="14093" width="13.5546875" customWidth="1"/>
    <col min="14094" max="14094" width="1.6640625" customWidth="1"/>
    <col min="14095" max="14095" width="12.33203125" bestFit="1" customWidth="1"/>
    <col min="14096" max="14096" width="13.6640625" customWidth="1"/>
    <col min="14337" max="14337" width="8.33203125" customWidth="1"/>
    <col min="14338" max="14339" width="12.6640625" bestFit="1" customWidth="1"/>
    <col min="14340" max="14340" width="13.88671875" customWidth="1"/>
    <col min="14341" max="14341" width="1.6640625" customWidth="1"/>
    <col min="14342" max="14343" width="12.6640625" bestFit="1" customWidth="1"/>
    <col min="14344" max="14344" width="13.88671875" bestFit="1" customWidth="1"/>
    <col min="14345" max="14345" width="1.6640625" customWidth="1"/>
    <col min="14346" max="14347" width="12.6640625" bestFit="1" customWidth="1"/>
    <col min="14348" max="14348" width="12.6640625" customWidth="1"/>
    <col min="14349" max="14349" width="13.5546875" customWidth="1"/>
    <col min="14350" max="14350" width="1.6640625" customWidth="1"/>
    <col min="14351" max="14351" width="12.33203125" bestFit="1" customWidth="1"/>
    <col min="14352" max="14352" width="13.6640625" customWidth="1"/>
    <col min="14593" max="14593" width="8.33203125" customWidth="1"/>
    <col min="14594" max="14595" width="12.6640625" bestFit="1" customWidth="1"/>
    <col min="14596" max="14596" width="13.88671875" customWidth="1"/>
    <col min="14597" max="14597" width="1.6640625" customWidth="1"/>
    <col min="14598" max="14599" width="12.6640625" bestFit="1" customWidth="1"/>
    <col min="14600" max="14600" width="13.88671875" bestFit="1" customWidth="1"/>
    <col min="14601" max="14601" width="1.6640625" customWidth="1"/>
    <col min="14602" max="14603" width="12.6640625" bestFit="1" customWidth="1"/>
    <col min="14604" max="14604" width="12.6640625" customWidth="1"/>
    <col min="14605" max="14605" width="13.5546875" customWidth="1"/>
    <col min="14606" max="14606" width="1.6640625" customWidth="1"/>
    <col min="14607" max="14607" width="12.33203125" bestFit="1" customWidth="1"/>
    <col min="14608" max="14608" width="13.6640625" customWidth="1"/>
    <col min="14849" max="14849" width="8.33203125" customWidth="1"/>
    <col min="14850" max="14851" width="12.6640625" bestFit="1" customWidth="1"/>
    <col min="14852" max="14852" width="13.88671875" customWidth="1"/>
    <col min="14853" max="14853" width="1.6640625" customWidth="1"/>
    <col min="14854" max="14855" width="12.6640625" bestFit="1" customWidth="1"/>
    <col min="14856" max="14856" width="13.88671875" bestFit="1" customWidth="1"/>
    <col min="14857" max="14857" width="1.6640625" customWidth="1"/>
    <col min="14858" max="14859" width="12.6640625" bestFit="1" customWidth="1"/>
    <col min="14860" max="14860" width="12.6640625" customWidth="1"/>
    <col min="14861" max="14861" width="13.5546875" customWidth="1"/>
    <col min="14862" max="14862" width="1.6640625" customWidth="1"/>
    <col min="14863" max="14863" width="12.33203125" bestFit="1" customWidth="1"/>
    <col min="14864" max="14864" width="13.6640625" customWidth="1"/>
    <col min="15105" max="15105" width="8.33203125" customWidth="1"/>
    <col min="15106" max="15107" width="12.6640625" bestFit="1" customWidth="1"/>
    <col min="15108" max="15108" width="13.88671875" customWidth="1"/>
    <col min="15109" max="15109" width="1.6640625" customWidth="1"/>
    <col min="15110" max="15111" width="12.6640625" bestFit="1" customWidth="1"/>
    <col min="15112" max="15112" width="13.88671875" bestFit="1" customWidth="1"/>
    <col min="15113" max="15113" width="1.6640625" customWidth="1"/>
    <col min="15114" max="15115" width="12.6640625" bestFit="1" customWidth="1"/>
    <col min="15116" max="15116" width="12.6640625" customWidth="1"/>
    <col min="15117" max="15117" width="13.5546875" customWidth="1"/>
    <col min="15118" max="15118" width="1.6640625" customWidth="1"/>
    <col min="15119" max="15119" width="12.33203125" bestFit="1" customWidth="1"/>
    <col min="15120" max="15120" width="13.6640625" customWidth="1"/>
    <col min="15361" max="15361" width="8.33203125" customWidth="1"/>
    <col min="15362" max="15363" width="12.6640625" bestFit="1" customWidth="1"/>
    <col min="15364" max="15364" width="13.88671875" customWidth="1"/>
    <col min="15365" max="15365" width="1.6640625" customWidth="1"/>
    <col min="15366" max="15367" width="12.6640625" bestFit="1" customWidth="1"/>
    <col min="15368" max="15368" width="13.88671875" bestFit="1" customWidth="1"/>
    <col min="15369" max="15369" width="1.6640625" customWidth="1"/>
    <col min="15370" max="15371" width="12.6640625" bestFit="1" customWidth="1"/>
    <col min="15372" max="15372" width="12.6640625" customWidth="1"/>
    <col min="15373" max="15373" width="13.5546875" customWidth="1"/>
    <col min="15374" max="15374" width="1.6640625" customWidth="1"/>
    <col min="15375" max="15375" width="12.33203125" bestFit="1" customWidth="1"/>
    <col min="15376" max="15376" width="13.6640625" customWidth="1"/>
    <col min="15617" max="15617" width="8.33203125" customWidth="1"/>
    <col min="15618" max="15619" width="12.6640625" bestFit="1" customWidth="1"/>
    <col min="15620" max="15620" width="13.88671875" customWidth="1"/>
    <col min="15621" max="15621" width="1.6640625" customWidth="1"/>
    <col min="15622" max="15623" width="12.6640625" bestFit="1" customWidth="1"/>
    <col min="15624" max="15624" width="13.88671875" bestFit="1" customWidth="1"/>
    <col min="15625" max="15625" width="1.6640625" customWidth="1"/>
    <col min="15626" max="15627" width="12.6640625" bestFit="1" customWidth="1"/>
    <col min="15628" max="15628" width="12.6640625" customWidth="1"/>
    <col min="15629" max="15629" width="13.5546875" customWidth="1"/>
    <col min="15630" max="15630" width="1.6640625" customWidth="1"/>
    <col min="15631" max="15631" width="12.33203125" bestFit="1" customWidth="1"/>
    <col min="15632" max="15632" width="13.6640625" customWidth="1"/>
    <col min="15873" max="15873" width="8.33203125" customWidth="1"/>
    <col min="15874" max="15875" width="12.6640625" bestFit="1" customWidth="1"/>
    <col min="15876" max="15876" width="13.88671875" customWidth="1"/>
    <col min="15877" max="15877" width="1.6640625" customWidth="1"/>
    <col min="15878" max="15879" width="12.6640625" bestFit="1" customWidth="1"/>
    <col min="15880" max="15880" width="13.88671875" bestFit="1" customWidth="1"/>
    <col min="15881" max="15881" width="1.6640625" customWidth="1"/>
    <col min="15882" max="15883" width="12.6640625" bestFit="1" customWidth="1"/>
    <col min="15884" max="15884" width="12.6640625" customWidth="1"/>
    <col min="15885" max="15885" width="13.5546875" customWidth="1"/>
    <col min="15886" max="15886" width="1.6640625" customWidth="1"/>
    <col min="15887" max="15887" width="12.33203125" bestFit="1" customWidth="1"/>
    <col min="15888" max="15888" width="13.6640625" customWidth="1"/>
    <col min="16129" max="16129" width="8.33203125" customWidth="1"/>
    <col min="16130" max="16131" width="12.6640625" bestFit="1" customWidth="1"/>
    <col min="16132" max="16132" width="13.88671875" customWidth="1"/>
    <col min="16133" max="16133" width="1.6640625" customWidth="1"/>
    <col min="16134" max="16135" width="12.6640625" bestFit="1" customWidth="1"/>
    <col min="16136" max="16136" width="13.88671875" bestFit="1" customWidth="1"/>
    <col min="16137" max="16137" width="1.6640625" customWidth="1"/>
    <col min="16138" max="16139" width="12.6640625" bestFit="1" customWidth="1"/>
    <col min="16140" max="16140" width="12.6640625" customWidth="1"/>
    <col min="16141" max="16141" width="13.5546875" customWidth="1"/>
    <col min="16142" max="16142" width="1.6640625" customWidth="1"/>
    <col min="16143" max="16143" width="12.33203125" bestFit="1" customWidth="1"/>
    <col min="16144" max="16144" width="13.6640625" customWidth="1"/>
  </cols>
  <sheetData>
    <row r="1" spans="1:18" ht="20.25" customHeight="1">
      <c r="A1" s="1" t="s">
        <v>15</v>
      </c>
      <c r="B1" s="30"/>
      <c r="C1" s="31"/>
      <c r="D1" s="32"/>
      <c r="E1" s="30"/>
      <c r="F1" s="30"/>
      <c r="G1" s="1130" t="s">
        <v>724</v>
      </c>
      <c r="H1" s="33"/>
      <c r="I1" s="30"/>
      <c r="J1" s="34"/>
      <c r="K1" s="35"/>
      <c r="L1" s="31"/>
      <c r="M1" s="36"/>
      <c r="N1" s="36"/>
      <c r="O1" s="32"/>
      <c r="P1" s="37"/>
    </row>
    <row r="2" spans="1:18" ht="20.25" customHeight="1">
      <c r="A2" s="3" t="s">
        <v>16</v>
      </c>
      <c r="B2" s="38"/>
      <c r="C2" s="39"/>
      <c r="D2" s="40"/>
      <c r="E2" s="38"/>
      <c r="F2" s="38"/>
      <c r="G2" s="41"/>
      <c r="H2" s="42"/>
      <c r="I2" s="38"/>
      <c r="J2" s="43"/>
      <c r="K2" s="44"/>
      <c r="L2" s="39"/>
      <c r="M2" s="39"/>
      <c r="N2" s="39"/>
      <c r="O2" s="40"/>
      <c r="P2" s="12" t="s">
        <v>17</v>
      </c>
    </row>
    <row r="3" spans="1:18" s="45" customFormat="1" ht="21" customHeight="1">
      <c r="A3" s="1325"/>
      <c r="B3" s="1328" t="s">
        <v>0</v>
      </c>
      <c r="C3" s="1329"/>
      <c r="D3" s="1329"/>
      <c r="E3" s="5"/>
      <c r="F3" s="1330" t="s">
        <v>1</v>
      </c>
      <c r="G3" s="1331"/>
      <c r="H3" s="1331"/>
      <c r="I3" s="5"/>
      <c r="J3" s="1328" t="s">
        <v>2</v>
      </c>
      <c r="K3" s="1329"/>
      <c r="L3" s="1329"/>
      <c r="M3" s="1329"/>
      <c r="N3" s="555"/>
      <c r="O3" s="1332" t="s">
        <v>3</v>
      </c>
      <c r="P3" s="1333"/>
    </row>
    <row r="4" spans="1:18" s="45" customFormat="1" ht="21" customHeight="1">
      <c r="A4" s="1326"/>
      <c r="B4" s="558" t="s">
        <v>5</v>
      </c>
      <c r="C4" s="4" t="s">
        <v>4</v>
      </c>
      <c r="D4" s="9" t="s">
        <v>18</v>
      </c>
      <c r="E4" s="6"/>
      <c r="F4" s="558" t="s">
        <v>5</v>
      </c>
      <c r="G4" s="4" t="s">
        <v>4</v>
      </c>
      <c r="H4" s="7" t="s">
        <v>19</v>
      </c>
      <c r="I4" s="6"/>
      <c r="J4" s="8" t="s">
        <v>5</v>
      </c>
      <c r="K4" s="4" t="s">
        <v>4</v>
      </c>
      <c r="L4" s="9" t="s">
        <v>7</v>
      </c>
      <c r="M4" s="9" t="s">
        <v>8</v>
      </c>
      <c r="N4" s="9"/>
      <c r="O4" s="558" t="s">
        <v>5</v>
      </c>
      <c r="P4" s="4" t="s">
        <v>4</v>
      </c>
    </row>
    <row r="5" spans="1:18" s="45" customFormat="1" ht="14.4">
      <c r="A5" s="1327"/>
      <c r="B5" s="559" t="s">
        <v>9</v>
      </c>
      <c r="C5" s="12" t="s">
        <v>10</v>
      </c>
      <c r="D5" s="11" t="s">
        <v>14</v>
      </c>
      <c r="E5" s="5"/>
      <c r="F5" s="559" t="s">
        <v>9</v>
      </c>
      <c r="G5" s="12" t="s">
        <v>10</v>
      </c>
      <c r="H5" s="10" t="s">
        <v>13</v>
      </c>
      <c r="I5" s="5"/>
      <c r="J5" s="560" t="s">
        <v>9</v>
      </c>
      <c r="K5" s="12" t="s">
        <v>10</v>
      </c>
      <c r="L5" s="11" t="s">
        <v>11</v>
      </c>
      <c r="M5" s="11" t="s">
        <v>12</v>
      </c>
      <c r="N5" s="11"/>
      <c r="O5" s="559" t="s">
        <v>9</v>
      </c>
      <c r="P5" s="12" t="s">
        <v>10</v>
      </c>
    </row>
    <row r="6" spans="1:18" s="27" customFormat="1" ht="24" customHeight="1">
      <c r="A6" s="572">
        <v>2013</v>
      </c>
      <c r="B6" s="16">
        <v>161480.91470200001</v>
      </c>
      <c r="C6" s="13" t="s">
        <v>232</v>
      </c>
      <c r="D6" s="15">
        <f t="shared" ref="D6:D10" si="0">B6/F6*100</f>
        <v>61.912115368517753</v>
      </c>
      <c r="E6" s="20"/>
      <c r="F6" s="16">
        <v>260822.803002</v>
      </c>
      <c r="G6" s="13" t="s">
        <v>232</v>
      </c>
      <c r="H6" s="15">
        <f t="shared" ref="H6:H11" si="1">F6/B6*100</f>
        <v>161.51927519318764</v>
      </c>
      <c r="I6" s="20"/>
      <c r="J6" s="18">
        <f t="shared" ref="J6:J7" si="2">B6+F6</f>
        <v>422303.71770400001</v>
      </c>
      <c r="K6" s="13" t="s">
        <v>232</v>
      </c>
      <c r="L6" s="15">
        <f t="shared" ref="L6:L11" si="3">B6/J6*100</f>
        <v>38.238099247609455</v>
      </c>
      <c r="M6" s="15">
        <f t="shared" ref="M6:M11" si="4">F6/J6*100</f>
        <v>61.761900752390545</v>
      </c>
      <c r="N6" s="15"/>
      <c r="O6" s="16">
        <f t="shared" ref="O6:O8" si="5">B6-F6</f>
        <v>-99341.888299999991</v>
      </c>
      <c r="P6" s="13" t="e">
        <f>(O6-#REF!)/#REF!*100</f>
        <v>#REF!</v>
      </c>
      <c r="R6"/>
    </row>
    <row r="7" spans="1:18" s="27" customFormat="1" ht="24" customHeight="1">
      <c r="A7" s="572">
        <v>2014</v>
      </c>
      <c r="B7" s="16">
        <v>166504.861795</v>
      </c>
      <c r="C7" s="13">
        <f t="shared" ref="C7:C11" si="6">(B7-B6)/B6*100</f>
        <v>3.1111708168555299</v>
      </c>
      <c r="D7" s="15">
        <f t="shared" si="0"/>
        <v>66.29897716689166</v>
      </c>
      <c r="E7" s="20"/>
      <c r="F7" s="16">
        <v>251142.42920499999</v>
      </c>
      <c r="G7" s="13">
        <f t="shared" ref="G7" si="7">(F7-F6)/F6*100</f>
        <v>-3.7114752566039169</v>
      </c>
      <c r="H7" s="15">
        <f t="shared" si="1"/>
        <v>150.83188953017202</v>
      </c>
      <c r="I7" s="20"/>
      <c r="J7" s="18">
        <f t="shared" si="2"/>
        <v>417647.29099999997</v>
      </c>
      <c r="K7" s="13">
        <f t="shared" ref="K7" si="8">(J7-J6)/J6*100</f>
        <v>-1.1026250797213704</v>
      </c>
      <c r="L7" s="15">
        <f t="shared" si="3"/>
        <v>39.867339111987683</v>
      </c>
      <c r="M7" s="15">
        <f t="shared" si="4"/>
        <v>60.132660888012325</v>
      </c>
      <c r="N7" s="15"/>
      <c r="O7" s="16">
        <f t="shared" si="5"/>
        <v>-84637.567409999989</v>
      </c>
      <c r="P7" s="13">
        <f t="shared" ref="P7:P12" si="9">(O7-O6)/O6*100</f>
        <v>-14.801732825527541</v>
      </c>
      <c r="R7"/>
    </row>
    <row r="8" spans="1:18" s="27" customFormat="1" ht="24" customHeight="1">
      <c r="A8" s="572">
        <v>2015</v>
      </c>
      <c r="B8" s="16">
        <v>150982.11376599999</v>
      </c>
      <c r="C8" s="13">
        <f t="shared" si="6"/>
        <v>-9.3226995666418091</v>
      </c>
      <c r="D8" s="15">
        <f t="shared" si="0"/>
        <v>70.67815330729519</v>
      </c>
      <c r="E8" s="14"/>
      <c r="F8" s="21">
        <v>213619.21145500001</v>
      </c>
      <c r="G8" s="13">
        <f>(F8-F7)/F7*100</f>
        <v>-14.941010911131592</v>
      </c>
      <c r="H8" s="15">
        <f t="shared" si="1"/>
        <v>141.48643579469174</v>
      </c>
      <c r="I8" s="20"/>
      <c r="J8" s="18">
        <f>B8+F8</f>
        <v>364601.32522100001</v>
      </c>
      <c r="K8" s="13">
        <f>(J8-J7)/J7*100</f>
        <v>-12.701139675056568</v>
      </c>
      <c r="L8" s="15">
        <f t="shared" si="3"/>
        <v>41.410193359687725</v>
      </c>
      <c r="M8" s="15">
        <f t="shared" si="4"/>
        <v>58.589806640312268</v>
      </c>
      <c r="N8" s="22"/>
      <c r="O8" s="21">
        <f t="shared" si="5"/>
        <v>-62637.097689000017</v>
      </c>
      <c r="P8" s="13">
        <f t="shared" si="9"/>
        <v>-25.993740597984861</v>
      </c>
      <c r="R8"/>
    </row>
    <row r="9" spans="1:18" s="27" customFormat="1" ht="24" customHeight="1">
      <c r="A9" s="572">
        <v>2016</v>
      </c>
      <c r="B9" s="16">
        <v>149246.99926300001</v>
      </c>
      <c r="C9" s="13">
        <f t="shared" si="6"/>
        <v>-1.1492185794200507</v>
      </c>
      <c r="D9" s="15">
        <f t="shared" si="0"/>
        <v>73.815499722324432</v>
      </c>
      <c r="E9" s="20"/>
      <c r="F9" s="16">
        <v>202189.241859</v>
      </c>
      <c r="G9" s="13">
        <f>(F9-F8)/F8*100</f>
        <v>-5.3506281191417058</v>
      </c>
      <c r="H9" s="15">
        <f t="shared" si="1"/>
        <v>135.47290254238632</v>
      </c>
      <c r="I9" s="20"/>
      <c r="J9" s="18">
        <f>B9+F9</f>
        <v>351436.24112200004</v>
      </c>
      <c r="K9" s="13">
        <f>(J9-J8)/J8*100</f>
        <v>-3.6108163049105939</v>
      </c>
      <c r="L9" s="15">
        <f t="shared" si="3"/>
        <v>42.467731497045392</v>
      </c>
      <c r="M9" s="15">
        <f t="shared" si="4"/>
        <v>57.532268502954601</v>
      </c>
      <c r="N9" s="15"/>
      <c r="O9" s="16">
        <f>B9-F9</f>
        <v>-52942.242595999996</v>
      </c>
      <c r="P9" s="13">
        <f t="shared" si="9"/>
        <v>-15.477816582652068</v>
      </c>
      <c r="R9"/>
    </row>
    <row r="10" spans="1:18" s="27" customFormat="1" ht="24" customHeight="1">
      <c r="A10" s="572">
        <v>2017</v>
      </c>
      <c r="B10" s="16">
        <v>164494.619316</v>
      </c>
      <c r="C10" s="13">
        <f t="shared" si="6"/>
        <v>10.216366244074997</v>
      </c>
      <c r="D10" s="15">
        <f t="shared" si="0"/>
        <v>68.908334697849284</v>
      </c>
      <c r="E10" s="20"/>
      <c r="F10" s="16">
        <v>238715.127912</v>
      </c>
      <c r="G10" s="13">
        <f>(F10-F9)/F9*100</f>
        <v>18.06519759269483</v>
      </c>
      <c r="H10" s="15">
        <f t="shared" si="1"/>
        <v>145.12032606575403</v>
      </c>
      <c r="I10" s="20"/>
      <c r="J10" s="18">
        <f>B10+F10</f>
        <v>403209.74722799996</v>
      </c>
      <c r="K10" s="13">
        <f>(J10-J9)/J9*100</f>
        <v>14.731976969907015</v>
      </c>
      <c r="L10" s="15">
        <f t="shared" si="3"/>
        <v>40.796290379107447</v>
      </c>
      <c r="M10" s="15">
        <f t="shared" si="4"/>
        <v>59.203709620892568</v>
      </c>
      <c r="N10" s="15"/>
      <c r="O10" s="16">
        <f>B10-F10</f>
        <v>-74220.508596</v>
      </c>
      <c r="P10" s="13">
        <f t="shared" si="9"/>
        <v>40.191470849418955</v>
      </c>
      <c r="R10"/>
    </row>
    <row r="11" spans="1:18" s="27" customFormat="1" ht="24" customHeight="1">
      <c r="A11" s="1066">
        <v>2018</v>
      </c>
      <c r="B11" s="16">
        <v>177168.756288</v>
      </c>
      <c r="C11" s="13">
        <f t="shared" si="6"/>
        <v>7.7048945580721648</v>
      </c>
      <c r="D11" s="15">
        <f>B11/F11*100</f>
        <v>76.645837527123902</v>
      </c>
      <c r="E11" s="14"/>
      <c r="F11" s="21">
        <v>231152.48264500001</v>
      </c>
      <c r="G11" s="13">
        <f>(F11-F10)/F10*100</f>
        <v>-3.1680628425810875</v>
      </c>
      <c r="H11" s="15">
        <f t="shared" si="1"/>
        <v>130.4702293384313</v>
      </c>
      <c r="I11" s="20"/>
      <c r="J11" s="18">
        <f>B11+F11</f>
        <v>408321.23893300002</v>
      </c>
      <c r="K11" s="13">
        <f>(J11-J10)/J10*100</f>
        <v>1.2677004313860734</v>
      </c>
      <c r="L11" s="15">
        <f t="shared" si="3"/>
        <v>43.389551998560378</v>
      </c>
      <c r="M11" s="15">
        <f t="shared" si="4"/>
        <v>56.610448001439615</v>
      </c>
      <c r="N11" s="22"/>
      <c r="O11" s="21">
        <f>B11-F11</f>
        <v>-53983.726357000007</v>
      </c>
      <c r="P11" s="13">
        <f t="shared" si="9"/>
        <v>-27.265755276824688</v>
      </c>
      <c r="R11"/>
    </row>
    <row r="12" spans="1:18" s="27" customFormat="1" ht="24" customHeight="1">
      <c r="A12" s="1065">
        <v>2019</v>
      </c>
      <c r="B12" s="29">
        <v>180832.72229999999</v>
      </c>
      <c r="C12" s="24">
        <f t="shared" ref="C12" si="10">(B12-B11)/B11*100</f>
        <v>2.0680655487833084</v>
      </c>
      <c r="D12" s="25">
        <f>B12/F12*100</f>
        <v>85.969501429514409</v>
      </c>
      <c r="E12" s="1063"/>
      <c r="F12" s="1062">
        <v>210345.20300000001</v>
      </c>
      <c r="G12" s="24">
        <f>(F12-F11)/F11*100</f>
        <v>-9.0015384679884498</v>
      </c>
      <c r="H12" s="25">
        <f t="shared" ref="H12" si="11">F12/B12*100</f>
        <v>116.32032097102373</v>
      </c>
      <c r="I12" s="23"/>
      <c r="J12" s="28">
        <f>B12+F12</f>
        <v>391177.9253</v>
      </c>
      <c r="K12" s="24">
        <f>(J12-J11)/J11*100</f>
        <v>-4.1984868770965393</v>
      </c>
      <c r="L12" s="25">
        <f t="shared" ref="L12" si="12">B12/J12*100</f>
        <v>46.227742059145278</v>
      </c>
      <c r="M12" s="25">
        <f t="shared" ref="M12" si="13">F12/J12*100</f>
        <v>53.772257940854729</v>
      </c>
      <c r="N12" s="1064"/>
      <c r="O12" s="29">
        <f>B12-F12</f>
        <v>-29512.480700000015</v>
      </c>
      <c r="P12" s="24">
        <f t="shared" si="9"/>
        <v>-45.330782642104204</v>
      </c>
      <c r="R12"/>
    </row>
    <row r="13" spans="1:18" ht="13.8">
      <c r="A13" s="17" t="s">
        <v>801</v>
      </c>
      <c r="B13" s="17"/>
      <c r="C13" s="17"/>
      <c r="D13" s="17"/>
      <c r="E13" s="17"/>
      <c r="F13" s="17"/>
      <c r="G13" s="26"/>
      <c r="H13" s="17"/>
      <c r="I13" s="17"/>
      <c r="J13" s="17"/>
      <c r="K13" s="17"/>
      <c r="L13" s="17"/>
      <c r="M13" s="17"/>
      <c r="N13" s="17"/>
      <c r="O13" s="17"/>
      <c r="P13" s="569" t="s">
        <v>619</v>
      </c>
    </row>
    <row r="14" spans="1:18" ht="14.4">
      <c r="L14" s="13"/>
    </row>
  </sheetData>
  <mergeCells count="5">
    <mergeCell ref="A3:A5"/>
    <mergeCell ref="B3:D3"/>
    <mergeCell ref="F3:H3"/>
    <mergeCell ref="J3:M3"/>
    <mergeCell ref="O3:P3"/>
  </mergeCells>
  <hyperlinks>
    <hyperlink ref="G1" location="'TABLOİÇİNDE-1'!A5" display="İÇİNDEKİLER  / INDEX "/>
  </hyperlinks>
  <printOptions horizontalCentered="1" verticalCentered="1"/>
  <pageMargins left="0" right="0" top="0.78740157480314965" bottom="0.59055118110236227" header="0.78740157480314965" footer="0.59055118110236227"/>
  <pageSetup paperSize="9" scale="80"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zoomScale="80" zoomScaleNormal="80" workbookViewId="0">
      <selection activeCell="A3" sqref="A3:B3"/>
    </sheetView>
  </sheetViews>
  <sheetFormatPr defaultColWidth="8.88671875" defaultRowHeight="15.6"/>
  <cols>
    <col min="1" max="1" width="6.33203125" style="785" customWidth="1"/>
    <col min="2" max="2" width="75.88671875" style="785" bestFit="1" customWidth="1"/>
    <col min="3" max="4" width="9.33203125" style="785" bestFit="1" customWidth="1"/>
    <col min="5" max="5" width="10.109375" style="785" customWidth="1"/>
    <col min="6" max="8" width="9.33203125" style="785" bestFit="1" customWidth="1"/>
    <col min="9" max="9" width="9.33203125" style="785" customWidth="1"/>
    <col min="10" max="10" width="1.6640625" style="785" customWidth="1"/>
    <col min="11" max="11" width="83.88671875" style="785" customWidth="1"/>
    <col min="12" max="257" width="8.88671875" style="785"/>
    <col min="258" max="258" width="6.33203125" style="785" customWidth="1"/>
    <col min="259" max="259" width="85" style="785" bestFit="1" customWidth="1"/>
    <col min="260" max="265" width="13" style="785" customWidth="1"/>
    <col min="266" max="266" width="2.5546875" style="785" customWidth="1"/>
    <col min="267" max="267" width="97.88671875" style="785" customWidth="1"/>
    <col min="268" max="513" width="8.88671875" style="785"/>
    <col min="514" max="514" width="6.33203125" style="785" customWidth="1"/>
    <col min="515" max="515" width="85" style="785" bestFit="1" customWidth="1"/>
    <col min="516" max="521" width="13" style="785" customWidth="1"/>
    <col min="522" max="522" width="2.5546875" style="785" customWidth="1"/>
    <col min="523" max="523" width="97.88671875" style="785" customWidth="1"/>
    <col min="524" max="769" width="8.88671875" style="785"/>
    <col min="770" max="770" width="6.33203125" style="785" customWidth="1"/>
    <col min="771" max="771" width="85" style="785" bestFit="1" customWidth="1"/>
    <col min="772" max="777" width="13" style="785" customWidth="1"/>
    <col min="778" max="778" width="2.5546875" style="785" customWidth="1"/>
    <col min="779" max="779" width="97.88671875" style="785" customWidth="1"/>
    <col min="780" max="1025" width="8.88671875" style="785"/>
    <col min="1026" max="1026" width="6.33203125" style="785" customWidth="1"/>
    <col min="1027" max="1027" width="85" style="785" bestFit="1" customWidth="1"/>
    <col min="1028" max="1033" width="13" style="785" customWidth="1"/>
    <col min="1034" max="1034" width="2.5546875" style="785" customWidth="1"/>
    <col min="1035" max="1035" width="97.88671875" style="785" customWidth="1"/>
    <col min="1036" max="1281" width="8.88671875" style="785"/>
    <col min="1282" max="1282" width="6.33203125" style="785" customWidth="1"/>
    <col min="1283" max="1283" width="85" style="785" bestFit="1" customWidth="1"/>
    <col min="1284" max="1289" width="13" style="785" customWidth="1"/>
    <col min="1290" max="1290" width="2.5546875" style="785" customWidth="1"/>
    <col min="1291" max="1291" width="97.88671875" style="785" customWidth="1"/>
    <col min="1292" max="1537" width="8.88671875" style="785"/>
    <col min="1538" max="1538" width="6.33203125" style="785" customWidth="1"/>
    <col min="1539" max="1539" width="85" style="785" bestFit="1" customWidth="1"/>
    <col min="1540" max="1545" width="13" style="785" customWidth="1"/>
    <col min="1546" max="1546" width="2.5546875" style="785" customWidth="1"/>
    <col min="1547" max="1547" width="97.88671875" style="785" customWidth="1"/>
    <col min="1548" max="1793" width="8.88671875" style="785"/>
    <col min="1794" max="1794" width="6.33203125" style="785" customWidth="1"/>
    <col min="1795" max="1795" width="85" style="785" bestFit="1" customWidth="1"/>
    <col min="1796" max="1801" width="13" style="785" customWidth="1"/>
    <col min="1802" max="1802" width="2.5546875" style="785" customWidth="1"/>
    <col min="1803" max="1803" width="97.88671875" style="785" customWidth="1"/>
    <col min="1804" max="2049" width="8.88671875" style="785"/>
    <col min="2050" max="2050" width="6.33203125" style="785" customWidth="1"/>
    <col min="2051" max="2051" width="85" style="785" bestFit="1" customWidth="1"/>
    <col min="2052" max="2057" width="13" style="785" customWidth="1"/>
    <col min="2058" max="2058" width="2.5546875" style="785" customWidth="1"/>
    <col min="2059" max="2059" width="97.88671875" style="785" customWidth="1"/>
    <col min="2060" max="2305" width="8.88671875" style="785"/>
    <col min="2306" max="2306" width="6.33203125" style="785" customWidth="1"/>
    <col min="2307" max="2307" width="85" style="785" bestFit="1" customWidth="1"/>
    <col min="2308" max="2313" width="13" style="785" customWidth="1"/>
    <col min="2314" max="2314" width="2.5546875" style="785" customWidth="1"/>
    <col min="2315" max="2315" width="97.88671875" style="785" customWidth="1"/>
    <col min="2316" max="2561" width="8.88671875" style="785"/>
    <col min="2562" max="2562" width="6.33203125" style="785" customWidth="1"/>
    <col min="2563" max="2563" width="85" style="785" bestFit="1" customWidth="1"/>
    <col min="2564" max="2569" width="13" style="785" customWidth="1"/>
    <col min="2570" max="2570" width="2.5546875" style="785" customWidth="1"/>
    <col min="2571" max="2571" width="97.88671875" style="785" customWidth="1"/>
    <col min="2572" max="2817" width="8.88671875" style="785"/>
    <col min="2818" max="2818" width="6.33203125" style="785" customWidth="1"/>
    <col min="2819" max="2819" width="85" style="785" bestFit="1" customWidth="1"/>
    <col min="2820" max="2825" width="13" style="785" customWidth="1"/>
    <col min="2826" max="2826" width="2.5546875" style="785" customWidth="1"/>
    <col min="2827" max="2827" width="97.88671875" style="785" customWidth="1"/>
    <col min="2828" max="3073" width="8.88671875" style="785"/>
    <col min="3074" max="3074" width="6.33203125" style="785" customWidth="1"/>
    <col min="3075" max="3075" width="85" style="785" bestFit="1" customWidth="1"/>
    <col min="3076" max="3081" width="13" style="785" customWidth="1"/>
    <col min="3082" max="3082" width="2.5546875" style="785" customWidth="1"/>
    <col min="3083" max="3083" width="97.88671875" style="785" customWidth="1"/>
    <col min="3084" max="3329" width="8.88671875" style="785"/>
    <col min="3330" max="3330" width="6.33203125" style="785" customWidth="1"/>
    <col min="3331" max="3331" width="85" style="785" bestFit="1" customWidth="1"/>
    <col min="3332" max="3337" width="13" style="785" customWidth="1"/>
    <col min="3338" max="3338" width="2.5546875" style="785" customWidth="1"/>
    <col min="3339" max="3339" width="97.88671875" style="785" customWidth="1"/>
    <col min="3340" max="3585" width="8.88671875" style="785"/>
    <col min="3586" max="3586" width="6.33203125" style="785" customWidth="1"/>
    <col min="3587" max="3587" width="85" style="785" bestFit="1" customWidth="1"/>
    <col min="3588" max="3593" width="13" style="785" customWidth="1"/>
    <col min="3594" max="3594" width="2.5546875" style="785" customWidth="1"/>
    <col min="3595" max="3595" width="97.88671875" style="785" customWidth="1"/>
    <col min="3596" max="3841" width="8.88671875" style="785"/>
    <col min="3842" max="3842" width="6.33203125" style="785" customWidth="1"/>
    <col min="3843" max="3843" width="85" style="785" bestFit="1" customWidth="1"/>
    <col min="3844" max="3849" width="13" style="785" customWidth="1"/>
    <col min="3850" max="3850" width="2.5546875" style="785" customWidth="1"/>
    <col min="3851" max="3851" width="97.88671875" style="785" customWidth="1"/>
    <col min="3852" max="4097" width="8.88671875" style="785"/>
    <col min="4098" max="4098" width="6.33203125" style="785" customWidth="1"/>
    <col min="4099" max="4099" width="85" style="785" bestFit="1" customWidth="1"/>
    <col min="4100" max="4105" width="13" style="785" customWidth="1"/>
    <col min="4106" max="4106" width="2.5546875" style="785" customWidth="1"/>
    <col min="4107" max="4107" width="97.88671875" style="785" customWidth="1"/>
    <col min="4108" max="4353" width="8.88671875" style="785"/>
    <col min="4354" max="4354" width="6.33203125" style="785" customWidth="1"/>
    <col min="4355" max="4355" width="85" style="785" bestFit="1" customWidth="1"/>
    <col min="4356" max="4361" width="13" style="785" customWidth="1"/>
    <col min="4362" max="4362" width="2.5546875" style="785" customWidth="1"/>
    <col min="4363" max="4363" width="97.88671875" style="785" customWidth="1"/>
    <col min="4364" max="4609" width="8.88671875" style="785"/>
    <col min="4610" max="4610" width="6.33203125" style="785" customWidth="1"/>
    <col min="4611" max="4611" width="85" style="785" bestFit="1" customWidth="1"/>
    <col min="4612" max="4617" width="13" style="785" customWidth="1"/>
    <col min="4618" max="4618" width="2.5546875" style="785" customWidth="1"/>
    <col min="4619" max="4619" width="97.88671875" style="785" customWidth="1"/>
    <col min="4620" max="4865" width="8.88671875" style="785"/>
    <col min="4866" max="4866" width="6.33203125" style="785" customWidth="1"/>
    <col min="4867" max="4867" width="85" style="785" bestFit="1" customWidth="1"/>
    <col min="4868" max="4873" width="13" style="785" customWidth="1"/>
    <col min="4874" max="4874" width="2.5546875" style="785" customWidth="1"/>
    <col min="4875" max="4875" width="97.88671875" style="785" customWidth="1"/>
    <col min="4876" max="5121" width="8.88671875" style="785"/>
    <col min="5122" max="5122" width="6.33203125" style="785" customWidth="1"/>
    <col min="5123" max="5123" width="85" style="785" bestFit="1" customWidth="1"/>
    <col min="5124" max="5129" width="13" style="785" customWidth="1"/>
    <col min="5130" max="5130" width="2.5546875" style="785" customWidth="1"/>
    <col min="5131" max="5131" width="97.88671875" style="785" customWidth="1"/>
    <col min="5132" max="5377" width="8.88671875" style="785"/>
    <col min="5378" max="5378" width="6.33203125" style="785" customWidth="1"/>
    <col min="5379" max="5379" width="85" style="785" bestFit="1" customWidth="1"/>
    <col min="5380" max="5385" width="13" style="785" customWidth="1"/>
    <col min="5386" max="5386" width="2.5546875" style="785" customWidth="1"/>
    <col min="5387" max="5387" width="97.88671875" style="785" customWidth="1"/>
    <col min="5388" max="5633" width="8.88671875" style="785"/>
    <col min="5634" max="5634" width="6.33203125" style="785" customWidth="1"/>
    <col min="5635" max="5635" width="85" style="785" bestFit="1" customWidth="1"/>
    <col min="5636" max="5641" width="13" style="785" customWidth="1"/>
    <col min="5642" max="5642" width="2.5546875" style="785" customWidth="1"/>
    <col min="5643" max="5643" width="97.88671875" style="785" customWidth="1"/>
    <col min="5644" max="5889" width="8.88671875" style="785"/>
    <col min="5890" max="5890" width="6.33203125" style="785" customWidth="1"/>
    <col min="5891" max="5891" width="85" style="785" bestFit="1" customWidth="1"/>
    <col min="5892" max="5897" width="13" style="785" customWidth="1"/>
    <col min="5898" max="5898" width="2.5546875" style="785" customWidth="1"/>
    <col min="5899" max="5899" width="97.88671875" style="785" customWidth="1"/>
    <col min="5900" max="6145" width="8.88671875" style="785"/>
    <col min="6146" max="6146" width="6.33203125" style="785" customWidth="1"/>
    <col min="6147" max="6147" width="85" style="785" bestFit="1" customWidth="1"/>
    <col min="6148" max="6153" width="13" style="785" customWidth="1"/>
    <col min="6154" max="6154" width="2.5546875" style="785" customWidth="1"/>
    <col min="6155" max="6155" width="97.88671875" style="785" customWidth="1"/>
    <col min="6156" max="6401" width="8.88671875" style="785"/>
    <col min="6402" max="6402" width="6.33203125" style="785" customWidth="1"/>
    <col min="6403" max="6403" width="85" style="785" bestFit="1" customWidth="1"/>
    <col min="6404" max="6409" width="13" style="785" customWidth="1"/>
    <col min="6410" max="6410" width="2.5546875" style="785" customWidth="1"/>
    <col min="6411" max="6411" width="97.88671875" style="785" customWidth="1"/>
    <col min="6412" max="6657" width="8.88671875" style="785"/>
    <col min="6658" max="6658" width="6.33203125" style="785" customWidth="1"/>
    <col min="6659" max="6659" width="85" style="785" bestFit="1" customWidth="1"/>
    <col min="6660" max="6665" width="13" style="785" customWidth="1"/>
    <col min="6666" max="6666" width="2.5546875" style="785" customWidth="1"/>
    <col min="6667" max="6667" width="97.88671875" style="785" customWidth="1"/>
    <col min="6668" max="6913" width="8.88671875" style="785"/>
    <col min="6914" max="6914" width="6.33203125" style="785" customWidth="1"/>
    <col min="6915" max="6915" width="85" style="785" bestFit="1" customWidth="1"/>
    <col min="6916" max="6921" width="13" style="785" customWidth="1"/>
    <col min="6922" max="6922" width="2.5546875" style="785" customWidth="1"/>
    <col min="6923" max="6923" width="97.88671875" style="785" customWidth="1"/>
    <col min="6924" max="7169" width="8.88671875" style="785"/>
    <col min="7170" max="7170" width="6.33203125" style="785" customWidth="1"/>
    <col min="7171" max="7171" width="85" style="785" bestFit="1" customWidth="1"/>
    <col min="7172" max="7177" width="13" style="785" customWidth="1"/>
    <col min="7178" max="7178" width="2.5546875" style="785" customWidth="1"/>
    <col min="7179" max="7179" width="97.88671875" style="785" customWidth="1"/>
    <col min="7180" max="7425" width="8.88671875" style="785"/>
    <col min="7426" max="7426" width="6.33203125" style="785" customWidth="1"/>
    <col min="7427" max="7427" width="85" style="785" bestFit="1" customWidth="1"/>
    <col min="7428" max="7433" width="13" style="785" customWidth="1"/>
    <col min="7434" max="7434" width="2.5546875" style="785" customWidth="1"/>
    <col min="7435" max="7435" width="97.88671875" style="785" customWidth="1"/>
    <col min="7436" max="7681" width="8.88671875" style="785"/>
    <col min="7682" max="7682" width="6.33203125" style="785" customWidth="1"/>
    <col min="7683" max="7683" width="85" style="785" bestFit="1" customWidth="1"/>
    <col min="7684" max="7689" width="13" style="785" customWidth="1"/>
    <col min="7690" max="7690" width="2.5546875" style="785" customWidth="1"/>
    <col min="7691" max="7691" width="97.88671875" style="785" customWidth="1"/>
    <col min="7692" max="7937" width="8.88671875" style="785"/>
    <col min="7938" max="7938" width="6.33203125" style="785" customWidth="1"/>
    <col min="7939" max="7939" width="85" style="785" bestFit="1" customWidth="1"/>
    <col min="7940" max="7945" width="13" style="785" customWidth="1"/>
    <col min="7946" max="7946" width="2.5546875" style="785" customWidth="1"/>
    <col min="7947" max="7947" width="97.88671875" style="785" customWidth="1"/>
    <col min="7948" max="8193" width="8.88671875" style="785"/>
    <col min="8194" max="8194" width="6.33203125" style="785" customWidth="1"/>
    <col min="8195" max="8195" width="85" style="785" bestFit="1" customWidth="1"/>
    <col min="8196" max="8201" width="13" style="785" customWidth="1"/>
    <col min="8202" max="8202" width="2.5546875" style="785" customWidth="1"/>
    <col min="8203" max="8203" width="97.88671875" style="785" customWidth="1"/>
    <col min="8204" max="8449" width="8.88671875" style="785"/>
    <col min="8450" max="8450" width="6.33203125" style="785" customWidth="1"/>
    <col min="8451" max="8451" width="85" style="785" bestFit="1" customWidth="1"/>
    <col min="8452" max="8457" width="13" style="785" customWidth="1"/>
    <col min="8458" max="8458" width="2.5546875" style="785" customWidth="1"/>
    <col min="8459" max="8459" width="97.88671875" style="785" customWidth="1"/>
    <col min="8460" max="8705" width="8.88671875" style="785"/>
    <col min="8706" max="8706" width="6.33203125" style="785" customWidth="1"/>
    <col min="8707" max="8707" width="85" style="785" bestFit="1" customWidth="1"/>
    <col min="8708" max="8713" width="13" style="785" customWidth="1"/>
    <col min="8714" max="8714" width="2.5546875" style="785" customWidth="1"/>
    <col min="8715" max="8715" width="97.88671875" style="785" customWidth="1"/>
    <col min="8716" max="8961" width="8.88671875" style="785"/>
    <col min="8962" max="8962" width="6.33203125" style="785" customWidth="1"/>
    <col min="8963" max="8963" width="85" style="785" bestFit="1" customWidth="1"/>
    <col min="8964" max="8969" width="13" style="785" customWidth="1"/>
    <col min="8970" max="8970" width="2.5546875" style="785" customWidth="1"/>
    <col min="8971" max="8971" width="97.88671875" style="785" customWidth="1"/>
    <col min="8972" max="9217" width="8.88671875" style="785"/>
    <col min="9218" max="9218" width="6.33203125" style="785" customWidth="1"/>
    <col min="9219" max="9219" width="85" style="785" bestFit="1" customWidth="1"/>
    <col min="9220" max="9225" width="13" style="785" customWidth="1"/>
    <col min="9226" max="9226" width="2.5546875" style="785" customWidth="1"/>
    <col min="9227" max="9227" width="97.88671875" style="785" customWidth="1"/>
    <col min="9228" max="9473" width="8.88671875" style="785"/>
    <col min="9474" max="9474" width="6.33203125" style="785" customWidth="1"/>
    <col min="9475" max="9475" width="85" style="785" bestFit="1" customWidth="1"/>
    <col min="9476" max="9481" width="13" style="785" customWidth="1"/>
    <col min="9482" max="9482" width="2.5546875" style="785" customWidth="1"/>
    <col min="9483" max="9483" width="97.88671875" style="785" customWidth="1"/>
    <col min="9484" max="9729" width="8.88671875" style="785"/>
    <col min="9730" max="9730" width="6.33203125" style="785" customWidth="1"/>
    <col min="9731" max="9731" width="85" style="785" bestFit="1" customWidth="1"/>
    <col min="9732" max="9737" width="13" style="785" customWidth="1"/>
    <col min="9738" max="9738" width="2.5546875" style="785" customWidth="1"/>
    <col min="9739" max="9739" width="97.88671875" style="785" customWidth="1"/>
    <col min="9740" max="9985" width="8.88671875" style="785"/>
    <col min="9986" max="9986" width="6.33203125" style="785" customWidth="1"/>
    <col min="9987" max="9987" width="85" style="785" bestFit="1" customWidth="1"/>
    <col min="9988" max="9993" width="13" style="785" customWidth="1"/>
    <col min="9994" max="9994" width="2.5546875" style="785" customWidth="1"/>
    <col min="9995" max="9995" width="97.88671875" style="785" customWidth="1"/>
    <col min="9996" max="10241" width="8.88671875" style="785"/>
    <col min="10242" max="10242" width="6.33203125" style="785" customWidth="1"/>
    <col min="10243" max="10243" width="85" style="785" bestFit="1" customWidth="1"/>
    <col min="10244" max="10249" width="13" style="785" customWidth="1"/>
    <col min="10250" max="10250" width="2.5546875" style="785" customWidth="1"/>
    <col min="10251" max="10251" width="97.88671875" style="785" customWidth="1"/>
    <col min="10252" max="10497" width="8.88671875" style="785"/>
    <col min="10498" max="10498" width="6.33203125" style="785" customWidth="1"/>
    <col min="10499" max="10499" width="85" style="785" bestFit="1" customWidth="1"/>
    <col min="10500" max="10505" width="13" style="785" customWidth="1"/>
    <col min="10506" max="10506" width="2.5546875" style="785" customWidth="1"/>
    <col min="10507" max="10507" width="97.88671875" style="785" customWidth="1"/>
    <col min="10508" max="10753" width="8.88671875" style="785"/>
    <col min="10754" max="10754" width="6.33203125" style="785" customWidth="1"/>
    <col min="10755" max="10755" width="85" style="785" bestFit="1" customWidth="1"/>
    <col min="10756" max="10761" width="13" style="785" customWidth="1"/>
    <col min="10762" max="10762" width="2.5546875" style="785" customWidth="1"/>
    <col min="10763" max="10763" width="97.88671875" style="785" customWidth="1"/>
    <col min="10764" max="11009" width="8.88671875" style="785"/>
    <col min="11010" max="11010" width="6.33203125" style="785" customWidth="1"/>
    <col min="11011" max="11011" width="85" style="785" bestFit="1" customWidth="1"/>
    <col min="11012" max="11017" width="13" style="785" customWidth="1"/>
    <col min="11018" max="11018" width="2.5546875" style="785" customWidth="1"/>
    <col min="11019" max="11019" width="97.88671875" style="785" customWidth="1"/>
    <col min="11020" max="11265" width="8.88671875" style="785"/>
    <col min="11266" max="11266" width="6.33203125" style="785" customWidth="1"/>
    <col min="11267" max="11267" width="85" style="785" bestFit="1" customWidth="1"/>
    <col min="11268" max="11273" width="13" style="785" customWidth="1"/>
    <col min="11274" max="11274" width="2.5546875" style="785" customWidth="1"/>
    <col min="11275" max="11275" width="97.88671875" style="785" customWidth="1"/>
    <col min="11276" max="11521" width="8.88671875" style="785"/>
    <col min="11522" max="11522" width="6.33203125" style="785" customWidth="1"/>
    <col min="11523" max="11523" width="85" style="785" bestFit="1" customWidth="1"/>
    <col min="11524" max="11529" width="13" style="785" customWidth="1"/>
    <col min="11530" max="11530" width="2.5546875" style="785" customWidth="1"/>
    <col min="11531" max="11531" width="97.88671875" style="785" customWidth="1"/>
    <col min="11532" max="11777" width="8.88671875" style="785"/>
    <col min="11778" max="11778" width="6.33203125" style="785" customWidth="1"/>
    <col min="11779" max="11779" width="85" style="785" bestFit="1" customWidth="1"/>
    <col min="11780" max="11785" width="13" style="785" customWidth="1"/>
    <col min="11786" max="11786" width="2.5546875" style="785" customWidth="1"/>
    <col min="11787" max="11787" width="97.88671875" style="785" customWidth="1"/>
    <col min="11788" max="12033" width="8.88671875" style="785"/>
    <col min="12034" max="12034" width="6.33203125" style="785" customWidth="1"/>
    <col min="12035" max="12035" width="85" style="785" bestFit="1" customWidth="1"/>
    <col min="12036" max="12041" width="13" style="785" customWidth="1"/>
    <col min="12042" max="12042" width="2.5546875" style="785" customWidth="1"/>
    <col min="12043" max="12043" width="97.88671875" style="785" customWidth="1"/>
    <col min="12044" max="12289" width="8.88671875" style="785"/>
    <col min="12290" max="12290" width="6.33203125" style="785" customWidth="1"/>
    <col min="12291" max="12291" width="85" style="785" bestFit="1" customWidth="1"/>
    <col min="12292" max="12297" width="13" style="785" customWidth="1"/>
    <col min="12298" max="12298" width="2.5546875" style="785" customWidth="1"/>
    <col min="12299" max="12299" width="97.88671875" style="785" customWidth="1"/>
    <col min="12300" max="12545" width="8.88671875" style="785"/>
    <col min="12546" max="12546" width="6.33203125" style="785" customWidth="1"/>
    <col min="12547" max="12547" width="85" style="785" bestFit="1" customWidth="1"/>
    <col min="12548" max="12553" width="13" style="785" customWidth="1"/>
    <col min="12554" max="12554" width="2.5546875" style="785" customWidth="1"/>
    <col min="12555" max="12555" width="97.88671875" style="785" customWidth="1"/>
    <col min="12556" max="12801" width="8.88671875" style="785"/>
    <col min="12802" max="12802" width="6.33203125" style="785" customWidth="1"/>
    <col min="12803" max="12803" width="85" style="785" bestFit="1" customWidth="1"/>
    <col min="12804" max="12809" width="13" style="785" customWidth="1"/>
    <col min="12810" max="12810" width="2.5546875" style="785" customWidth="1"/>
    <col min="12811" max="12811" width="97.88671875" style="785" customWidth="1"/>
    <col min="12812" max="13057" width="8.88671875" style="785"/>
    <col min="13058" max="13058" width="6.33203125" style="785" customWidth="1"/>
    <col min="13059" max="13059" width="85" style="785" bestFit="1" customWidth="1"/>
    <col min="13060" max="13065" width="13" style="785" customWidth="1"/>
    <col min="13066" max="13066" width="2.5546875" style="785" customWidth="1"/>
    <col min="13067" max="13067" width="97.88671875" style="785" customWidth="1"/>
    <col min="13068" max="13313" width="8.88671875" style="785"/>
    <col min="13314" max="13314" width="6.33203125" style="785" customWidth="1"/>
    <col min="13315" max="13315" width="85" style="785" bestFit="1" customWidth="1"/>
    <col min="13316" max="13321" width="13" style="785" customWidth="1"/>
    <col min="13322" max="13322" width="2.5546875" style="785" customWidth="1"/>
    <col min="13323" max="13323" width="97.88671875" style="785" customWidth="1"/>
    <col min="13324" max="13569" width="8.88671875" style="785"/>
    <col min="13570" max="13570" width="6.33203125" style="785" customWidth="1"/>
    <col min="13571" max="13571" width="85" style="785" bestFit="1" customWidth="1"/>
    <col min="13572" max="13577" width="13" style="785" customWidth="1"/>
    <col min="13578" max="13578" width="2.5546875" style="785" customWidth="1"/>
    <col min="13579" max="13579" width="97.88671875" style="785" customWidth="1"/>
    <col min="13580" max="13825" width="8.88671875" style="785"/>
    <col min="13826" max="13826" width="6.33203125" style="785" customWidth="1"/>
    <col min="13827" max="13827" width="85" style="785" bestFit="1" customWidth="1"/>
    <col min="13828" max="13833" width="13" style="785" customWidth="1"/>
    <col min="13834" max="13834" width="2.5546875" style="785" customWidth="1"/>
    <col min="13835" max="13835" width="97.88671875" style="785" customWidth="1"/>
    <col min="13836" max="14081" width="8.88671875" style="785"/>
    <col min="14082" max="14082" width="6.33203125" style="785" customWidth="1"/>
    <col min="14083" max="14083" width="85" style="785" bestFit="1" customWidth="1"/>
    <col min="14084" max="14089" width="13" style="785" customWidth="1"/>
    <col min="14090" max="14090" width="2.5546875" style="785" customWidth="1"/>
    <col min="14091" max="14091" width="97.88671875" style="785" customWidth="1"/>
    <col min="14092" max="14337" width="8.88671875" style="785"/>
    <col min="14338" max="14338" width="6.33203125" style="785" customWidth="1"/>
    <col min="14339" max="14339" width="85" style="785" bestFit="1" customWidth="1"/>
    <col min="14340" max="14345" width="13" style="785" customWidth="1"/>
    <col min="14346" max="14346" width="2.5546875" style="785" customWidth="1"/>
    <col min="14347" max="14347" width="97.88671875" style="785" customWidth="1"/>
    <col min="14348" max="14593" width="8.88671875" style="785"/>
    <col min="14594" max="14594" width="6.33203125" style="785" customWidth="1"/>
    <col min="14595" max="14595" width="85" style="785" bestFit="1" customWidth="1"/>
    <col min="14596" max="14601" width="13" style="785" customWidth="1"/>
    <col min="14602" max="14602" width="2.5546875" style="785" customWidth="1"/>
    <col min="14603" max="14603" width="97.88671875" style="785" customWidth="1"/>
    <col min="14604" max="14849" width="8.88671875" style="785"/>
    <col min="14850" max="14850" width="6.33203125" style="785" customWidth="1"/>
    <col min="14851" max="14851" width="85" style="785" bestFit="1" customWidth="1"/>
    <col min="14852" max="14857" width="13" style="785" customWidth="1"/>
    <col min="14858" max="14858" width="2.5546875" style="785" customWidth="1"/>
    <col min="14859" max="14859" width="97.88671875" style="785" customWidth="1"/>
    <col min="14860" max="15105" width="8.88671875" style="785"/>
    <col min="15106" max="15106" width="6.33203125" style="785" customWidth="1"/>
    <col min="15107" max="15107" width="85" style="785" bestFit="1" customWidth="1"/>
    <col min="15108" max="15113" width="13" style="785" customWidth="1"/>
    <col min="15114" max="15114" width="2.5546875" style="785" customWidth="1"/>
    <col min="15115" max="15115" width="97.88671875" style="785" customWidth="1"/>
    <col min="15116" max="15361" width="8.88671875" style="785"/>
    <col min="15362" max="15362" width="6.33203125" style="785" customWidth="1"/>
    <col min="15363" max="15363" width="85" style="785" bestFit="1" customWidth="1"/>
    <col min="15364" max="15369" width="13" style="785" customWidth="1"/>
    <col min="15370" max="15370" width="2.5546875" style="785" customWidth="1"/>
    <col min="15371" max="15371" width="97.88671875" style="785" customWidth="1"/>
    <col min="15372" max="15617" width="8.88671875" style="785"/>
    <col min="15618" max="15618" width="6.33203125" style="785" customWidth="1"/>
    <col min="15619" max="15619" width="85" style="785" bestFit="1" customWidth="1"/>
    <col min="15620" max="15625" width="13" style="785" customWidth="1"/>
    <col min="15626" max="15626" width="2.5546875" style="785" customWidth="1"/>
    <col min="15627" max="15627" width="97.88671875" style="785" customWidth="1"/>
    <col min="15628" max="15873" width="8.88671875" style="785"/>
    <col min="15874" max="15874" width="6.33203125" style="785" customWidth="1"/>
    <col min="15875" max="15875" width="85" style="785" bestFit="1" customWidth="1"/>
    <col min="15876" max="15881" width="13" style="785" customWidth="1"/>
    <col min="15882" max="15882" width="2.5546875" style="785" customWidth="1"/>
    <col min="15883" max="15883" width="97.88671875" style="785" customWidth="1"/>
    <col min="15884" max="16129" width="8.88671875" style="785"/>
    <col min="16130" max="16130" width="6.33203125" style="785" customWidth="1"/>
    <col min="16131" max="16131" width="85" style="785" bestFit="1" customWidth="1"/>
    <col min="16132" max="16137" width="13" style="785" customWidth="1"/>
    <col min="16138" max="16138" width="2.5546875" style="785" customWidth="1"/>
    <col min="16139" max="16139" width="97.88671875" style="785" customWidth="1"/>
    <col min="16140" max="16384" width="8.88671875" style="785"/>
  </cols>
  <sheetData>
    <row r="1" spans="1:11" ht="18.75" customHeight="1">
      <c r="A1" s="1026" t="s">
        <v>991</v>
      </c>
      <c r="B1" s="1027"/>
      <c r="E1" s="1149" t="s">
        <v>751</v>
      </c>
      <c r="F1" s="1193"/>
      <c r="G1" s="1193"/>
      <c r="K1" s="1028" t="s">
        <v>51</v>
      </c>
    </row>
    <row r="2" spans="1:11">
      <c r="A2" s="1029" t="s">
        <v>992</v>
      </c>
      <c r="B2" s="1030"/>
      <c r="C2" s="1030"/>
      <c r="D2" s="1030"/>
      <c r="E2" s="1030"/>
      <c r="F2" s="1030"/>
      <c r="G2" s="1030"/>
      <c r="H2" s="1030"/>
      <c r="I2" s="1030"/>
      <c r="J2" s="1030"/>
      <c r="K2" s="1031" t="s">
        <v>17</v>
      </c>
    </row>
    <row r="3" spans="1:11">
      <c r="A3" s="1397"/>
      <c r="B3" s="1397"/>
      <c r="C3" s="1032">
        <v>2013</v>
      </c>
      <c r="D3" s="1032">
        <v>2014</v>
      </c>
      <c r="E3" s="1032">
        <v>2015</v>
      </c>
      <c r="F3" s="1032">
        <v>2016</v>
      </c>
      <c r="G3" s="1032">
        <v>2017</v>
      </c>
      <c r="H3" s="1032">
        <v>2018</v>
      </c>
      <c r="I3" s="1032">
        <v>2019</v>
      </c>
      <c r="J3" s="1032"/>
      <c r="K3" s="1033" t="s">
        <v>190</v>
      </c>
    </row>
    <row r="4" spans="1:11" ht="22.5" customHeight="1">
      <c r="A4" s="1034">
        <v>27</v>
      </c>
      <c r="B4" s="1035" t="s">
        <v>993</v>
      </c>
      <c r="C4" s="1036">
        <v>57752.649410999999</v>
      </c>
      <c r="D4" s="1036">
        <v>56175.582632000012</v>
      </c>
      <c r="E4" s="1036">
        <v>38651.586898000001</v>
      </c>
      <c r="F4" s="1036">
        <v>27464.819393999998</v>
      </c>
      <c r="G4" s="1036">
        <v>37654.928798000001</v>
      </c>
      <c r="H4" s="1036">
        <v>43613.270019999996</v>
      </c>
      <c r="I4" s="1036">
        <v>41731.206756</v>
      </c>
      <c r="J4" s="1036"/>
      <c r="K4" s="1035" t="s">
        <v>1012</v>
      </c>
    </row>
    <row r="5" spans="1:11" ht="22.5" customHeight="1">
      <c r="A5" s="1037">
        <v>84</v>
      </c>
      <c r="B5" s="1035" t="s">
        <v>994</v>
      </c>
      <c r="C5" s="1038">
        <v>31567.364093999997</v>
      </c>
      <c r="D5" s="1038">
        <v>29061.369342000002</v>
      </c>
      <c r="E5" s="1038">
        <v>26778.944674999999</v>
      </c>
      <c r="F5" s="1038">
        <v>28017.486526000001</v>
      </c>
      <c r="G5" s="1038">
        <v>27931.516747999998</v>
      </c>
      <c r="H5" s="1038">
        <v>26861.726138999999</v>
      </c>
      <c r="I5" s="1038">
        <v>22160.243456</v>
      </c>
      <c r="J5" s="1038"/>
      <c r="K5" s="1035" t="s">
        <v>1013</v>
      </c>
    </row>
    <row r="6" spans="1:11" ht="22.5" customHeight="1">
      <c r="A6" s="1037">
        <v>85</v>
      </c>
      <c r="B6" s="1035" t="s">
        <v>995</v>
      </c>
      <c r="C6" s="1038">
        <v>18534.283028000002</v>
      </c>
      <c r="D6" s="1038">
        <v>18863.590059999999</v>
      </c>
      <c r="E6" s="1038">
        <v>18374.549199000001</v>
      </c>
      <c r="F6" s="1038">
        <v>19470.274657000002</v>
      </c>
      <c r="G6" s="1038">
        <v>20605.038858000004</v>
      </c>
      <c r="H6" s="1038">
        <v>17282.988502999997</v>
      </c>
      <c r="I6" s="1038">
        <v>15443.767637000001</v>
      </c>
      <c r="J6" s="1038"/>
      <c r="K6" s="1035" t="s">
        <v>1005</v>
      </c>
    </row>
    <row r="7" spans="1:11" ht="22.5" customHeight="1">
      <c r="A7" s="1037">
        <v>72</v>
      </c>
      <c r="B7" s="1035" t="s">
        <v>569</v>
      </c>
      <c r="C7" s="1038">
        <v>18677.998849</v>
      </c>
      <c r="D7" s="1038">
        <v>17765.156790000001</v>
      </c>
      <c r="E7" s="1038">
        <v>14756.910637000003</v>
      </c>
      <c r="F7" s="1038">
        <v>12697.108656</v>
      </c>
      <c r="G7" s="1038">
        <v>16968.711122000001</v>
      </c>
      <c r="H7" s="1038">
        <v>18593.602276999998</v>
      </c>
      <c r="I7" s="1038">
        <v>15049.676559</v>
      </c>
      <c r="J7" s="1038"/>
      <c r="K7" s="1035" t="s">
        <v>196</v>
      </c>
    </row>
    <row r="8" spans="1:11" ht="22.5" customHeight="1">
      <c r="A8" s="1037">
        <v>71</v>
      </c>
      <c r="B8" s="1035" t="s">
        <v>996</v>
      </c>
      <c r="C8" s="1038">
        <v>16243.514737</v>
      </c>
      <c r="D8" s="1038">
        <v>8130.7976560000006</v>
      </c>
      <c r="E8" s="1038">
        <v>4192.4773600000008</v>
      </c>
      <c r="F8" s="1038">
        <v>7214.0945530000008</v>
      </c>
      <c r="G8" s="1038">
        <v>17452.024357000002</v>
      </c>
      <c r="H8" s="1038">
        <v>12568.107120000001</v>
      </c>
      <c r="I8" s="1038">
        <v>13366.642259</v>
      </c>
      <c r="J8" s="1038"/>
      <c r="K8" s="1035" t="s">
        <v>1008</v>
      </c>
    </row>
    <row r="9" spans="1:11" ht="22.5" customHeight="1">
      <c r="A9" s="1037">
        <v>39</v>
      </c>
      <c r="B9" s="1035" t="s">
        <v>997</v>
      </c>
      <c r="C9" s="1038">
        <v>14079.607647999999</v>
      </c>
      <c r="D9" s="1038">
        <v>14373.291942000002</v>
      </c>
      <c r="E9" s="1038">
        <v>12432.291093</v>
      </c>
      <c r="F9" s="1038">
        <v>11736.380609</v>
      </c>
      <c r="G9" s="1038">
        <v>13336.040599</v>
      </c>
      <c r="H9" s="1038">
        <v>13101.243009</v>
      </c>
      <c r="I9" s="1038">
        <v>11800.081058999998</v>
      </c>
      <c r="J9" s="1038"/>
      <c r="K9" s="1035" t="s">
        <v>1007</v>
      </c>
    </row>
    <row r="10" spans="1:11" ht="22.5" customHeight="1">
      <c r="A10" s="1037">
        <v>87</v>
      </c>
      <c r="B10" s="1035" t="s">
        <v>954</v>
      </c>
      <c r="C10" s="1038">
        <v>17764.626038000002</v>
      </c>
      <c r="D10" s="1038">
        <v>16655.565052999998</v>
      </c>
      <c r="E10" s="1038">
        <v>18320.302577000002</v>
      </c>
      <c r="F10" s="1038">
        <v>18416.222170999998</v>
      </c>
      <c r="G10" s="1038">
        <v>17914.174819</v>
      </c>
      <c r="H10" s="1038">
        <v>14385.934520999999</v>
      </c>
      <c r="I10" s="1038">
        <v>10007.710755999999</v>
      </c>
      <c r="J10" s="1038"/>
      <c r="K10" s="1035" t="s">
        <v>1006</v>
      </c>
    </row>
    <row r="11" spans="1:11" ht="22.5" customHeight="1">
      <c r="A11" s="1039">
        <v>29</v>
      </c>
      <c r="B11" s="1035" t="s">
        <v>998</v>
      </c>
      <c r="C11" s="1038">
        <v>5515.1757559999996</v>
      </c>
      <c r="D11" s="1038">
        <v>6088.6573880000005</v>
      </c>
      <c r="E11" s="1038">
        <v>4920.0965700000006</v>
      </c>
      <c r="F11" s="1038">
        <v>4611.2862219999997</v>
      </c>
      <c r="G11" s="1038">
        <v>5785.6322740000014</v>
      </c>
      <c r="H11" s="1038">
        <v>6551.5481560000007</v>
      </c>
      <c r="I11" s="1038">
        <v>5965.2530340000003</v>
      </c>
      <c r="J11" s="1038"/>
      <c r="K11" s="1035" t="s">
        <v>1009</v>
      </c>
    </row>
    <row r="12" spans="1:11" ht="22.5" customHeight="1">
      <c r="A12" s="1037">
        <v>30</v>
      </c>
      <c r="B12" s="1035" t="s">
        <v>571</v>
      </c>
      <c r="C12" s="1038">
        <v>4353.0479149999992</v>
      </c>
      <c r="D12" s="1038">
        <v>4699.8010440000007</v>
      </c>
      <c r="E12" s="1038">
        <v>4465.5252909999999</v>
      </c>
      <c r="F12" s="1038">
        <v>4259.4560179999999</v>
      </c>
      <c r="G12" s="1038">
        <v>4520.075758</v>
      </c>
      <c r="H12" s="1038">
        <v>4480.3149749999993</v>
      </c>
      <c r="I12" s="1038">
        <v>4911.3121799999999</v>
      </c>
      <c r="J12" s="1038"/>
      <c r="K12" s="1035" t="s">
        <v>1010</v>
      </c>
    </row>
    <row r="13" spans="1:11" ht="22.5" customHeight="1">
      <c r="A13" s="1037">
        <v>90</v>
      </c>
      <c r="B13" s="1035" t="s">
        <v>1004</v>
      </c>
      <c r="C13" s="1038">
        <v>4709.9479920000003</v>
      </c>
      <c r="D13" s="1038">
        <v>4951.6837219999998</v>
      </c>
      <c r="E13" s="1038">
        <v>4736.4588729999996</v>
      </c>
      <c r="F13" s="1038">
        <v>4747.4358949999996</v>
      </c>
      <c r="G13" s="1038">
        <v>5132.5408779999998</v>
      </c>
      <c r="H13" s="1038">
        <v>4807.0516730000008</v>
      </c>
      <c r="I13" s="1038">
        <v>4505.1069389999993</v>
      </c>
      <c r="J13" s="1038"/>
      <c r="K13" s="1035" t="s">
        <v>1014</v>
      </c>
    </row>
    <row r="14" spans="1:11" ht="22.5" customHeight="1">
      <c r="A14" s="1037">
        <v>76</v>
      </c>
      <c r="B14" s="1035" t="s">
        <v>999</v>
      </c>
      <c r="C14" s="1038">
        <v>3345.8760270000002</v>
      </c>
      <c r="D14" s="1038">
        <v>3679.0821000000001</v>
      </c>
      <c r="E14" s="1038">
        <v>3449.2273809999997</v>
      </c>
      <c r="F14" s="1038">
        <v>2900.4165009999997</v>
      </c>
      <c r="G14" s="1038">
        <v>3649.5204470000003</v>
      </c>
      <c r="H14" s="1038">
        <v>4273.0676650000005</v>
      </c>
      <c r="I14" s="1038">
        <v>3636.6362890000005</v>
      </c>
      <c r="J14" s="1038"/>
      <c r="K14" s="1035" t="s">
        <v>1015</v>
      </c>
    </row>
    <row r="15" spans="1:11" ht="22.5" customHeight="1">
      <c r="A15" s="1037">
        <v>88</v>
      </c>
      <c r="B15" s="1035" t="s">
        <v>1000</v>
      </c>
      <c r="C15" s="1038">
        <v>2454.8070299999999</v>
      </c>
      <c r="D15" s="1038">
        <v>3120.452284</v>
      </c>
      <c r="E15" s="1038">
        <v>3916.7044749999991</v>
      </c>
      <c r="F15" s="1038">
        <v>4412.3260849999997</v>
      </c>
      <c r="G15" s="1038">
        <v>2769.0269040000003</v>
      </c>
      <c r="H15" s="1038">
        <v>2742.4703280000003</v>
      </c>
      <c r="I15" s="1038">
        <v>3528.2310280000006</v>
      </c>
      <c r="J15" s="1038"/>
      <c r="K15" s="1035" t="s">
        <v>1016</v>
      </c>
    </row>
    <row r="16" spans="1:11" ht="22.5" customHeight="1">
      <c r="A16" s="1037">
        <v>10</v>
      </c>
      <c r="B16" s="1035" t="s">
        <v>761</v>
      </c>
      <c r="C16" s="1038">
        <v>2024.8382379999998</v>
      </c>
      <c r="D16" s="1038">
        <v>2579.9858909999998</v>
      </c>
      <c r="E16" s="1038">
        <v>1774.5290190000003</v>
      </c>
      <c r="F16" s="1038">
        <v>1412.6518830000002</v>
      </c>
      <c r="G16" s="1038">
        <v>1979.0392310000002</v>
      </c>
      <c r="H16" s="1038">
        <v>2309.4993939999999</v>
      </c>
      <c r="I16" s="1038">
        <v>3522.6244129999995</v>
      </c>
      <c r="J16" s="1038"/>
      <c r="K16" s="1035" t="s">
        <v>762</v>
      </c>
    </row>
    <row r="17" spans="1:20" ht="22.5" customHeight="1">
      <c r="A17" s="1037">
        <v>74</v>
      </c>
      <c r="B17" s="1035" t="s">
        <v>572</v>
      </c>
      <c r="C17" s="1038">
        <v>3823.812347</v>
      </c>
      <c r="D17" s="1038">
        <v>3703.7614440000002</v>
      </c>
      <c r="E17" s="1038">
        <v>2978.3139389999997</v>
      </c>
      <c r="F17" s="1038">
        <v>2741.6676669999997</v>
      </c>
      <c r="G17" s="1038">
        <v>3360.9028649999991</v>
      </c>
      <c r="H17" s="1038">
        <v>3484.9733329999995</v>
      </c>
      <c r="I17" s="1038">
        <v>3038.7960499999999</v>
      </c>
      <c r="J17" s="1038"/>
      <c r="K17" s="1035" t="s">
        <v>758</v>
      </c>
    </row>
    <row r="18" spans="1:20" ht="22.5" customHeight="1">
      <c r="A18" s="1034">
        <v>52</v>
      </c>
      <c r="B18" s="1035" t="s">
        <v>1001</v>
      </c>
      <c r="C18" s="1038">
        <v>3088.0975389999999</v>
      </c>
      <c r="D18" s="1038">
        <v>3158.2805769999995</v>
      </c>
      <c r="E18" s="1038">
        <v>2306.7893330000002</v>
      </c>
      <c r="F18" s="1038">
        <v>2358.1595840000005</v>
      </c>
      <c r="G18" s="1038">
        <v>3024.2774260000006</v>
      </c>
      <c r="H18" s="1038">
        <v>2634.2272250000001</v>
      </c>
      <c r="I18" s="1038">
        <v>2629.327025</v>
      </c>
      <c r="J18" s="1038"/>
      <c r="K18" s="1035" t="s">
        <v>1017</v>
      </c>
    </row>
    <row r="19" spans="1:20" ht="22.5" customHeight="1">
      <c r="A19" s="1037">
        <v>73</v>
      </c>
      <c r="B19" s="1035" t="s">
        <v>199</v>
      </c>
      <c r="C19" s="1038">
        <v>3068.3504229999994</v>
      </c>
      <c r="D19" s="1038">
        <v>2913.5530369999992</v>
      </c>
      <c r="E19" s="1038">
        <v>2941.1190170000004</v>
      </c>
      <c r="F19" s="1038">
        <v>3023.3353779999998</v>
      </c>
      <c r="G19" s="1038">
        <v>3084.0642370000005</v>
      </c>
      <c r="H19" s="1038">
        <v>3014.0989450000002</v>
      </c>
      <c r="I19" s="1038">
        <v>2604.8472390000002</v>
      </c>
      <c r="J19" s="1038"/>
      <c r="K19" s="1035" t="s">
        <v>739</v>
      </c>
    </row>
    <row r="20" spans="1:20" ht="22.5" customHeight="1">
      <c r="A20" s="1037">
        <v>40</v>
      </c>
      <c r="B20" s="1035" t="s">
        <v>207</v>
      </c>
      <c r="C20" s="1038">
        <v>3147.7896679999999</v>
      </c>
      <c r="D20" s="1038">
        <v>2906.9284559999992</v>
      </c>
      <c r="E20" s="1038">
        <v>2561.6819449999998</v>
      </c>
      <c r="F20" s="1038">
        <v>2606.9735150000001</v>
      </c>
      <c r="G20" s="1038">
        <v>3001.621592</v>
      </c>
      <c r="H20" s="1038">
        <v>2869.577444</v>
      </c>
      <c r="I20" s="1038">
        <v>2601.4999859999994</v>
      </c>
      <c r="J20" s="1038"/>
      <c r="K20" s="1035" t="s">
        <v>208</v>
      </c>
    </row>
    <row r="21" spans="1:20" ht="22.5" customHeight="1">
      <c r="A21" s="1037">
        <v>48</v>
      </c>
      <c r="B21" s="1035" t="s">
        <v>1003</v>
      </c>
      <c r="C21" s="1038">
        <v>3112.4284819999998</v>
      </c>
      <c r="D21" s="1038">
        <v>3190.8679329999995</v>
      </c>
      <c r="E21" s="1038">
        <v>2692.2961060000002</v>
      </c>
      <c r="F21" s="1038">
        <v>2710.9582449999998</v>
      </c>
      <c r="G21" s="1038">
        <v>2824.7468180000005</v>
      </c>
      <c r="H21" s="1038">
        <v>2773.0562799999993</v>
      </c>
      <c r="I21" s="1038">
        <v>2530.8981510000003</v>
      </c>
      <c r="J21" s="1038"/>
      <c r="K21" s="1035" t="s">
        <v>759</v>
      </c>
    </row>
    <row r="22" spans="1:20" ht="22.5" customHeight="1">
      <c r="A22" s="1037">
        <v>54</v>
      </c>
      <c r="B22" s="1035" t="s">
        <v>1002</v>
      </c>
      <c r="C22" s="1038">
        <v>2115.0034599999999</v>
      </c>
      <c r="D22" s="1038">
        <v>2402.9581469999998</v>
      </c>
      <c r="E22" s="1038">
        <v>2107.0723239999998</v>
      </c>
      <c r="F22" s="1038">
        <v>2138.9235680000002</v>
      </c>
      <c r="G22" s="1038">
        <v>2302.6743590000001</v>
      </c>
      <c r="H22" s="1038">
        <v>2207.3687380000006</v>
      </c>
      <c r="I22" s="1038">
        <v>2280.4255919999996</v>
      </c>
      <c r="J22" s="1038"/>
      <c r="K22" s="1035" t="s">
        <v>1011</v>
      </c>
    </row>
    <row r="23" spans="1:20" ht="22.5" customHeight="1">
      <c r="A23" s="1273">
        <v>38</v>
      </c>
      <c r="B23" s="1274" t="s">
        <v>725</v>
      </c>
      <c r="C23" s="1275">
        <v>2156.3751009999996</v>
      </c>
      <c r="D23" s="1275">
        <v>2294.8154370000002</v>
      </c>
      <c r="E23" s="1275">
        <v>2060.9307119999994</v>
      </c>
      <c r="F23" s="1275">
        <v>2039.464925</v>
      </c>
      <c r="G23" s="1275">
        <v>2224.580078</v>
      </c>
      <c r="H23" s="1275">
        <v>2350.5286460000002</v>
      </c>
      <c r="I23" s="1275">
        <v>2194.3150900000001</v>
      </c>
      <c r="J23" s="1275"/>
      <c r="K23" s="1274" t="s">
        <v>760</v>
      </c>
    </row>
    <row r="24" spans="1:20" s="1027" customFormat="1">
      <c r="A24" s="1040"/>
      <c r="B24" s="1026" t="s">
        <v>544</v>
      </c>
      <c r="C24" s="1041">
        <f>SUM(C4:C23)</f>
        <v>217535.59378300005</v>
      </c>
      <c r="D24" s="1041">
        <f t="shared" ref="D24:I24" si="0">SUM(D4:D23)</f>
        <v>206716.18093499998</v>
      </c>
      <c r="E24" s="1041">
        <f t="shared" si="0"/>
        <v>174417.807424</v>
      </c>
      <c r="F24" s="1041">
        <f t="shared" si="0"/>
        <v>164979.442052</v>
      </c>
      <c r="G24" s="1041">
        <f t="shared" si="0"/>
        <v>195521.13816800003</v>
      </c>
      <c r="H24" s="1041">
        <f t="shared" si="0"/>
        <v>190904.65439099999</v>
      </c>
      <c r="I24" s="1041">
        <f t="shared" si="0"/>
        <v>173508.60149800003</v>
      </c>
      <c r="J24" s="1041"/>
      <c r="K24" s="1192" t="s">
        <v>1018</v>
      </c>
    </row>
    <row r="25" spans="1:20" s="1027" customFormat="1">
      <c r="A25" s="1040"/>
      <c r="B25" s="1026" t="s">
        <v>573</v>
      </c>
      <c r="C25" s="1043">
        <v>260822.80300200012</v>
      </c>
      <c r="D25" s="1043">
        <v>251142.42920500011</v>
      </c>
      <c r="E25" s="1043">
        <v>213619.21145500001</v>
      </c>
      <c r="F25" s="1043">
        <v>202189.24185899991</v>
      </c>
      <c r="G25" s="1043">
        <v>238715.12791199997</v>
      </c>
      <c r="H25" s="1043">
        <v>231152.48264500007</v>
      </c>
      <c r="I25" s="1043">
        <v>210345.20255199997</v>
      </c>
      <c r="J25" s="1043"/>
      <c r="K25" s="1044" t="s">
        <v>574</v>
      </c>
    </row>
    <row r="26" spans="1:20" s="1027" customFormat="1">
      <c r="A26" s="1045"/>
      <c r="B26" s="1046" t="s">
        <v>575</v>
      </c>
      <c r="C26" s="1047">
        <f t="shared" ref="C26:I26" si="1">C24/C25*100</f>
        <v>83.403594808131814</v>
      </c>
      <c r="D26" s="1047">
        <f t="shared" si="1"/>
        <v>82.310337440538049</v>
      </c>
      <c r="E26" s="1047">
        <f t="shared" si="1"/>
        <v>81.648933275246179</v>
      </c>
      <c r="F26" s="1047">
        <f t="shared" si="1"/>
        <v>81.596548132393323</v>
      </c>
      <c r="G26" s="1047">
        <f t="shared" si="1"/>
        <v>81.905633663936456</v>
      </c>
      <c r="H26" s="1047">
        <f t="shared" si="1"/>
        <v>82.588191226216679</v>
      </c>
      <c r="I26" s="1047">
        <f t="shared" si="1"/>
        <v>82.487548749825436</v>
      </c>
      <c r="J26" s="1047"/>
      <c r="K26" s="1048" t="s">
        <v>576</v>
      </c>
    </row>
    <row r="27" spans="1:20" s="1049" customFormat="1">
      <c r="A27" s="1049" t="s">
        <v>803</v>
      </c>
      <c r="K27" s="1050" t="s">
        <v>804</v>
      </c>
    </row>
    <row r="28" spans="1:20">
      <c r="A28" s="542" t="s">
        <v>721</v>
      </c>
      <c r="B28" s="544"/>
      <c r="C28" s="542"/>
      <c r="D28" s="542"/>
      <c r="E28" s="542"/>
      <c r="F28" s="542"/>
      <c r="G28" s="542"/>
      <c r="H28" s="542"/>
      <c r="I28" s="542"/>
      <c r="J28" s="542"/>
      <c r="K28" s="569" t="s">
        <v>619</v>
      </c>
      <c r="L28" s="545"/>
      <c r="M28" s="544"/>
      <c r="N28" s="544"/>
      <c r="O28" s="544"/>
      <c r="P28" s="544"/>
      <c r="Q28" s="2"/>
      <c r="R28" s="543"/>
      <c r="S28" s="543"/>
      <c r="T28" s="546"/>
    </row>
    <row r="29" spans="1:20">
      <c r="K29" s="1042"/>
    </row>
    <row r="30" spans="1:20">
      <c r="K30" s="1042"/>
    </row>
    <row r="31" spans="1:20">
      <c r="K31" s="1042"/>
    </row>
    <row r="32" spans="1:20">
      <c r="K32" s="1042"/>
    </row>
  </sheetData>
  <mergeCells count="1">
    <mergeCell ref="A3:B3"/>
  </mergeCells>
  <hyperlinks>
    <hyperlink ref="E1" location="'TABLOİÇİNDE-1'!A170" display="INDEX"/>
    <hyperlink ref="E1:G1" location="'TABLOİÇİNDE-1'!A63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40" orientation="landscape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zoomScale="80" zoomScaleNormal="80" workbookViewId="0">
      <selection activeCell="I1" sqref="I1"/>
    </sheetView>
  </sheetViews>
  <sheetFormatPr defaultRowHeight="13.8"/>
  <cols>
    <col min="1" max="1" width="30.6640625" style="789" customWidth="1"/>
    <col min="2" max="2" width="9.88671875" style="789" hidden="1" customWidth="1"/>
    <col min="3" max="3" width="1.5546875" style="789" customWidth="1"/>
    <col min="4" max="4" width="10.33203125" style="789" hidden="1" customWidth="1"/>
    <col min="5" max="11" width="11.6640625" style="789" customWidth="1"/>
    <col min="12" max="12" width="11.44140625" style="789" bestFit="1" customWidth="1"/>
    <col min="13" max="13" width="2" style="789" customWidth="1"/>
    <col min="14" max="14" width="36.109375" style="789" customWidth="1"/>
    <col min="15" max="257" width="9.109375" style="789"/>
    <col min="258" max="258" width="30.6640625" style="789" customWidth="1"/>
    <col min="259" max="259" width="0" style="789" hidden="1" customWidth="1"/>
    <col min="260" max="260" width="1.5546875" style="789" customWidth="1"/>
    <col min="261" max="261" width="0" style="789" hidden="1" customWidth="1"/>
    <col min="262" max="267" width="11.6640625" style="789" customWidth="1"/>
    <col min="268" max="268" width="11.44140625" style="789" bestFit="1" customWidth="1"/>
    <col min="269" max="269" width="2" style="789" customWidth="1"/>
    <col min="270" max="270" width="36.109375" style="789" customWidth="1"/>
    <col min="271" max="513" width="9.109375" style="789"/>
    <col min="514" max="514" width="30.6640625" style="789" customWidth="1"/>
    <col min="515" max="515" width="0" style="789" hidden="1" customWidth="1"/>
    <col min="516" max="516" width="1.5546875" style="789" customWidth="1"/>
    <col min="517" max="517" width="0" style="789" hidden="1" customWidth="1"/>
    <col min="518" max="523" width="11.6640625" style="789" customWidth="1"/>
    <col min="524" max="524" width="11.44140625" style="789" bestFit="1" customWidth="1"/>
    <col min="525" max="525" width="2" style="789" customWidth="1"/>
    <col min="526" max="526" width="36.109375" style="789" customWidth="1"/>
    <col min="527" max="769" width="9.109375" style="789"/>
    <col min="770" max="770" width="30.6640625" style="789" customWidth="1"/>
    <col min="771" max="771" width="0" style="789" hidden="1" customWidth="1"/>
    <col min="772" max="772" width="1.5546875" style="789" customWidth="1"/>
    <col min="773" max="773" width="0" style="789" hidden="1" customWidth="1"/>
    <col min="774" max="779" width="11.6640625" style="789" customWidth="1"/>
    <col min="780" max="780" width="11.44140625" style="789" bestFit="1" customWidth="1"/>
    <col min="781" max="781" width="2" style="789" customWidth="1"/>
    <col min="782" max="782" width="36.109375" style="789" customWidth="1"/>
    <col min="783" max="1025" width="9.109375" style="789"/>
    <col min="1026" max="1026" width="30.6640625" style="789" customWidth="1"/>
    <col min="1027" max="1027" width="0" style="789" hidden="1" customWidth="1"/>
    <col min="1028" max="1028" width="1.5546875" style="789" customWidth="1"/>
    <col min="1029" max="1029" width="0" style="789" hidden="1" customWidth="1"/>
    <col min="1030" max="1035" width="11.6640625" style="789" customWidth="1"/>
    <col min="1036" max="1036" width="11.44140625" style="789" bestFit="1" customWidth="1"/>
    <col min="1037" max="1037" width="2" style="789" customWidth="1"/>
    <col min="1038" max="1038" width="36.109375" style="789" customWidth="1"/>
    <col min="1039" max="1281" width="9.109375" style="789"/>
    <col min="1282" max="1282" width="30.6640625" style="789" customWidth="1"/>
    <col min="1283" max="1283" width="0" style="789" hidden="1" customWidth="1"/>
    <col min="1284" max="1284" width="1.5546875" style="789" customWidth="1"/>
    <col min="1285" max="1285" width="0" style="789" hidden="1" customWidth="1"/>
    <col min="1286" max="1291" width="11.6640625" style="789" customWidth="1"/>
    <col min="1292" max="1292" width="11.44140625" style="789" bestFit="1" customWidth="1"/>
    <col min="1293" max="1293" width="2" style="789" customWidth="1"/>
    <col min="1294" max="1294" width="36.109375" style="789" customWidth="1"/>
    <col min="1295" max="1537" width="9.109375" style="789"/>
    <col min="1538" max="1538" width="30.6640625" style="789" customWidth="1"/>
    <col min="1539" max="1539" width="0" style="789" hidden="1" customWidth="1"/>
    <col min="1540" max="1540" width="1.5546875" style="789" customWidth="1"/>
    <col min="1541" max="1541" width="0" style="789" hidden="1" customWidth="1"/>
    <col min="1542" max="1547" width="11.6640625" style="789" customWidth="1"/>
    <col min="1548" max="1548" width="11.44140625" style="789" bestFit="1" customWidth="1"/>
    <col min="1549" max="1549" width="2" style="789" customWidth="1"/>
    <col min="1550" max="1550" width="36.109375" style="789" customWidth="1"/>
    <col min="1551" max="1793" width="9.109375" style="789"/>
    <col min="1794" max="1794" width="30.6640625" style="789" customWidth="1"/>
    <col min="1795" max="1795" width="0" style="789" hidden="1" customWidth="1"/>
    <col min="1796" max="1796" width="1.5546875" style="789" customWidth="1"/>
    <col min="1797" max="1797" width="0" style="789" hidden="1" customWidth="1"/>
    <col min="1798" max="1803" width="11.6640625" style="789" customWidth="1"/>
    <col min="1804" max="1804" width="11.44140625" style="789" bestFit="1" customWidth="1"/>
    <col min="1805" max="1805" width="2" style="789" customWidth="1"/>
    <col min="1806" max="1806" width="36.109375" style="789" customWidth="1"/>
    <col min="1807" max="2049" width="9.109375" style="789"/>
    <col min="2050" max="2050" width="30.6640625" style="789" customWidth="1"/>
    <col min="2051" max="2051" width="0" style="789" hidden="1" customWidth="1"/>
    <col min="2052" max="2052" width="1.5546875" style="789" customWidth="1"/>
    <col min="2053" max="2053" width="0" style="789" hidden="1" customWidth="1"/>
    <col min="2054" max="2059" width="11.6640625" style="789" customWidth="1"/>
    <col min="2060" max="2060" width="11.44140625" style="789" bestFit="1" customWidth="1"/>
    <col min="2061" max="2061" width="2" style="789" customWidth="1"/>
    <col min="2062" max="2062" width="36.109375" style="789" customWidth="1"/>
    <col min="2063" max="2305" width="9.109375" style="789"/>
    <col min="2306" max="2306" width="30.6640625" style="789" customWidth="1"/>
    <col min="2307" max="2307" width="0" style="789" hidden="1" customWidth="1"/>
    <col min="2308" max="2308" width="1.5546875" style="789" customWidth="1"/>
    <col min="2309" max="2309" width="0" style="789" hidden="1" customWidth="1"/>
    <col min="2310" max="2315" width="11.6640625" style="789" customWidth="1"/>
    <col min="2316" max="2316" width="11.44140625" style="789" bestFit="1" customWidth="1"/>
    <col min="2317" max="2317" width="2" style="789" customWidth="1"/>
    <col min="2318" max="2318" width="36.109375" style="789" customWidth="1"/>
    <col min="2319" max="2561" width="9.109375" style="789"/>
    <col min="2562" max="2562" width="30.6640625" style="789" customWidth="1"/>
    <col min="2563" max="2563" width="0" style="789" hidden="1" customWidth="1"/>
    <col min="2564" max="2564" width="1.5546875" style="789" customWidth="1"/>
    <col min="2565" max="2565" width="0" style="789" hidden="1" customWidth="1"/>
    <col min="2566" max="2571" width="11.6640625" style="789" customWidth="1"/>
    <col min="2572" max="2572" width="11.44140625" style="789" bestFit="1" customWidth="1"/>
    <col min="2573" max="2573" width="2" style="789" customWidth="1"/>
    <col min="2574" max="2574" width="36.109375" style="789" customWidth="1"/>
    <col min="2575" max="2817" width="9.109375" style="789"/>
    <col min="2818" max="2818" width="30.6640625" style="789" customWidth="1"/>
    <col min="2819" max="2819" width="0" style="789" hidden="1" customWidth="1"/>
    <col min="2820" max="2820" width="1.5546875" style="789" customWidth="1"/>
    <col min="2821" max="2821" width="0" style="789" hidden="1" customWidth="1"/>
    <col min="2822" max="2827" width="11.6640625" style="789" customWidth="1"/>
    <col min="2828" max="2828" width="11.44140625" style="789" bestFit="1" customWidth="1"/>
    <col min="2829" max="2829" width="2" style="789" customWidth="1"/>
    <col min="2830" max="2830" width="36.109375" style="789" customWidth="1"/>
    <col min="2831" max="3073" width="9.109375" style="789"/>
    <col min="3074" max="3074" width="30.6640625" style="789" customWidth="1"/>
    <col min="3075" max="3075" width="0" style="789" hidden="1" customWidth="1"/>
    <col min="3076" max="3076" width="1.5546875" style="789" customWidth="1"/>
    <col min="3077" max="3077" width="0" style="789" hidden="1" customWidth="1"/>
    <col min="3078" max="3083" width="11.6640625" style="789" customWidth="1"/>
    <col min="3084" max="3084" width="11.44140625" style="789" bestFit="1" customWidth="1"/>
    <col min="3085" max="3085" width="2" style="789" customWidth="1"/>
    <col min="3086" max="3086" width="36.109375" style="789" customWidth="1"/>
    <col min="3087" max="3329" width="9.109375" style="789"/>
    <col min="3330" max="3330" width="30.6640625" style="789" customWidth="1"/>
    <col min="3331" max="3331" width="0" style="789" hidden="1" customWidth="1"/>
    <col min="3332" max="3332" width="1.5546875" style="789" customWidth="1"/>
    <col min="3333" max="3333" width="0" style="789" hidden="1" customWidth="1"/>
    <col min="3334" max="3339" width="11.6640625" style="789" customWidth="1"/>
    <col min="3340" max="3340" width="11.44140625" style="789" bestFit="1" customWidth="1"/>
    <col min="3341" max="3341" width="2" style="789" customWidth="1"/>
    <col min="3342" max="3342" width="36.109375" style="789" customWidth="1"/>
    <col min="3343" max="3585" width="9.109375" style="789"/>
    <col min="3586" max="3586" width="30.6640625" style="789" customWidth="1"/>
    <col min="3587" max="3587" width="0" style="789" hidden="1" customWidth="1"/>
    <col min="3588" max="3588" width="1.5546875" style="789" customWidth="1"/>
    <col min="3589" max="3589" width="0" style="789" hidden="1" customWidth="1"/>
    <col min="3590" max="3595" width="11.6640625" style="789" customWidth="1"/>
    <col min="3596" max="3596" width="11.44140625" style="789" bestFit="1" customWidth="1"/>
    <col min="3597" max="3597" width="2" style="789" customWidth="1"/>
    <col min="3598" max="3598" width="36.109375" style="789" customWidth="1"/>
    <col min="3599" max="3841" width="9.109375" style="789"/>
    <col min="3842" max="3842" width="30.6640625" style="789" customWidth="1"/>
    <col min="3843" max="3843" width="0" style="789" hidden="1" customWidth="1"/>
    <col min="3844" max="3844" width="1.5546875" style="789" customWidth="1"/>
    <col min="3845" max="3845" width="0" style="789" hidden="1" customWidth="1"/>
    <col min="3846" max="3851" width="11.6640625" style="789" customWidth="1"/>
    <col min="3852" max="3852" width="11.44140625" style="789" bestFit="1" customWidth="1"/>
    <col min="3853" max="3853" width="2" style="789" customWidth="1"/>
    <col min="3854" max="3854" width="36.109375" style="789" customWidth="1"/>
    <col min="3855" max="4097" width="9.109375" style="789"/>
    <col min="4098" max="4098" width="30.6640625" style="789" customWidth="1"/>
    <col min="4099" max="4099" width="0" style="789" hidden="1" customWidth="1"/>
    <col min="4100" max="4100" width="1.5546875" style="789" customWidth="1"/>
    <col min="4101" max="4101" width="0" style="789" hidden="1" customWidth="1"/>
    <col min="4102" max="4107" width="11.6640625" style="789" customWidth="1"/>
    <col min="4108" max="4108" width="11.44140625" style="789" bestFit="1" customWidth="1"/>
    <col min="4109" max="4109" width="2" style="789" customWidth="1"/>
    <col min="4110" max="4110" width="36.109375" style="789" customWidth="1"/>
    <col min="4111" max="4353" width="9.109375" style="789"/>
    <col min="4354" max="4354" width="30.6640625" style="789" customWidth="1"/>
    <col min="4355" max="4355" width="0" style="789" hidden="1" customWidth="1"/>
    <col min="4356" max="4356" width="1.5546875" style="789" customWidth="1"/>
    <col min="4357" max="4357" width="0" style="789" hidden="1" customWidth="1"/>
    <col min="4358" max="4363" width="11.6640625" style="789" customWidth="1"/>
    <col min="4364" max="4364" width="11.44140625" style="789" bestFit="1" customWidth="1"/>
    <col min="4365" max="4365" width="2" style="789" customWidth="1"/>
    <col min="4366" max="4366" width="36.109375" style="789" customWidth="1"/>
    <col min="4367" max="4609" width="9.109375" style="789"/>
    <col min="4610" max="4610" width="30.6640625" style="789" customWidth="1"/>
    <col min="4611" max="4611" width="0" style="789" hidden="1" customWidth="1"/>
    <col min="4612" max="4612" width="1.5546875" style="789" customWidth="1"/>
    <col min="4613" max="4613" width="0" style="789" hidden="1" customWidth="1"/>
    <col min="4614" max="4619" width="11.6640625" style="789" customWidth="1"/>
    <col min="4620" max="4620" width="11.44140625" style="789" bestFit="1" customWidth="1"/>
    <col min="4621" max="4621" width="2" style="789" customWidth="1"/>
    <col min="4622" max="4622" width="36.109375" style="789" customWidth="1"/>
    <col min="4623" max="4865" width="9.109375" style="789"/>
    <col min="4866" max="4866" width="30.6640625" style="789" customWidth="1"/>
    <col min="4867" max="4867" width="0" style="789" hidden="1" customWidth="1"/>
    <col min="4868" max="4868" width="1.5546875" style="789" customWidth="1"/>
    <col min="4869" max="4869" width="0" style="789" hidden="1" customWidth="1"/>
    <col min="4870" max="4875" width="11.6640625" style="789" customWidth="1"/>
    <col min="4876" max="4876" width="11.44140625" style="789" bestFit="1" customWidth="1"/>
    <col min="4877" max="4877" width="2" style="789" customWidth="1"/>
    <col min="4878" max="4878" width="36.109375" style="789" customWidth="1"/>
    <col min="4879" max="5121" width="9.109375" style="789"/>
    <col min="5122" max="5122" width="30.6640625" style="789" customWidth="1"/>
    <col min="5123" max="5123" width="0" style="789" hidden="1" customWidth="1"/>
    <col min="5124" max="5124" width="1.5546875" style="789" customWidth="1"/>
    <col min="5125" max="5125" width="0" style="789" hidden="1" customWidth="1"/>
    <col min="5126" max="5131" width="11.6640625" style="789" customWidth="1"/>
    <col min="5132" max="5132" width="11.44140625" style="789" bestFit="1" customWidth="1"/>
    <col min="5133" max="5133" width="2" style="789" customWidth="1"/>
    <col min="5134" max="5134" width="36.109375" style="789" customWidth="1"/>
    <col min="5135" max="5377" width="9.109375" style="789"/>
    <col min="5378" max="5378" width="30.6640625" style="789" customWidth="1"/>
    <col min="5379" max="5379" width="0" style="789" hidden="1" customWidth="1"/>
    <col min="5380" max="5380" width="1.5546875" style="789" customWidth="1"/>
    <col min="5381" max="5381" width="0" style="789" hidden="1" customWidth="1"/>
    <col min="5382" max="5387" width="11.6640625" style="789" customWidth="1"/>
    <col min="5388" max="5388" width="11.44140625" style="789" bestFit="1" customWidth="1"/>
    <col min="5389" max="5389" width="2" style="789" customWidth="1"/>
    <col min="5390" max="5390" width="36.109375" style="789" customWidth="1"/>
    <col min="5391" max="5633" width="9.109375" style="789"/>
    <col min="5634" max="5634" width="30.6640625" style="789" customWidth="1"/>
    <col min="5635" max="5635" width="0" style="789" hidden="1" customWidth="1"/>
    <col min="5636" max="5636" width="1.5546875" style="789" customWidth="1"/>
    <col min="5637" max="5637" width="0" style="789" hidden="1" customWidth="1"/>
    <col min="5638" max="5643" width="11.6640625" style="789" customWidth="1"/>
    <col min="5644" max="5644" width="11.44140625" style="789" bestFit="1" customWidth="1"/>
    <col min="5645" max="5645" width="2" style="789" customWidth="1"/>
    <col min="5646" max="5646" width="36.109375" style="789" customWidth="1"/>
    <col min="5647" max="5889" width="9.109375" style="789"/>
    <col min="5890" max="5890" width="30.6640625" style="789" customWidth="1"/>
    <col min="5891" max="5891" width="0" style="789" hidden="1" customWidth="1"/>
    <col min="5892" max="5892" width="1.5546875" style="789" customWidth="1"/>
    <col min="5893" max="5893" width="0" style="789" hidden="1" customWidth="1"/>
    <col min="5894" max="5899" width="11.6640625" style="789" customWidth="1"/>
    <col min="5900" max="5900" width="11.44140625" style="789" bestFit="1" customWidth="1"/>
    <col min="5901" max="5901" width="2" style="789" customWidth="1"/>
    <col min="5902" max="5902" width="36.109375" style="789" customWidth="1"/>
    <col min="5903" max="6145" width="9.109375" style="789"/>
    <col min="6146" max="6146" width="30.6640625" style="789" customWidth="1"/>
    <col min="6147" max="6147" width="0" style="789" hidden="1" customWidth="1"/>
    <col min="6148" max="6148" width="1.5546875" style="789" customWidth="1"/>
    <col min="6149" max="6149" width="0" style="789" hidden="1" customWidth="1"/>
    <col min="6150" max="6155" width="11.6640625" style="789" customWidth="1"/>
    <col min="6156" max="6156" width="11.44140625" style="789" bestFit="1" customWidth="1"/>
    <col min="6157" max="6157" width="2" style="789" customWidth="1"/>
    <col min="6158" max="6158" width="36.109375" style="789" customWidth="1"/>
    <col min="6159" max="6401" width="9.109375" style="789"/>
    <col min="6402" max="6402" width="30.6640625" style="789" customWidth="1"/>
    <col min="6403" max="6403" width="0" style="789" hidden="1" customWidth="1"/>
    <col min="6404" max="6404" width="1.5546875" style="789" customWidth="1"/>
    <col min="6405" max="6405" width="0" style="789" hidden="1" customWidth="1"/>
    <col min="6406" max="6411" width="11.6640625" style="789" customWidth="1"/>
    <col min="6412" max="6412" width="11.44140625" style="789" bestFit="1" customWidth="1"/>
    <col min="6413" max="6413" width="2" style="789" customWidth="1"/>
    <col min="6414" max="6414" width="36.109375" style="789" customWidth="1"/>
    <col min="6415" max="6657" width="9.109375" style="789"/>
    <col min="6658" max="6658" width="30.6640625" style="789" customWidth="1"/>
    <col min="6659" max="6659" width="0" style="789" hidden="1" customWidth="1"/>
    <col min="6660" max="6660" width="1.5546875" style="789" customWidth="1"/>
    <col min="6661" max="6661" width="0" style="789" hidden="1" customWidth="1"/>
    <col min="6662" max="6667" width="11.6640625" style="789" customWidth="1"/>
    <col min="6668" max="6668" width="11.44140625" style="789" bestFit="1" customWidth="1"/>
    <col min="6669" max="6669" width="2" style="789" customWidth="1"/>
    <col min="6670" max="6670" width="36.109375" style="789" customWidth="1"/>
    <col min="6671" max="6913" width="9.109375" style="789"/>
    <col min="6914" max="6914" width="30.6640625" style="789" customWidth="1"/>
    <col min="6915" max="6915" width="0" style="789" hidden="1" customWidth="1"/>
    <col min="6916" max="6916" width="1.5546875" style="789" customWidth="1"/>
    <col min="6917" max="6917" width="0" style="789" hidden="1" customWidth="1"/>
    <col min="6918" max="6923" width="11.6640625" style="789" customWidth="1"/>
    <col min="6924" max="6924" width="11.44140625" style="789" bestFit="1" customWidth="1"/>
    <col min="6925" max="6925" width="2" style="789" customWidth="1"/>
    <col min="6926" max="6926" width="36.109375" style="789" customWidth="1"/>
    <col min="6927" max="7169" width="9.109375" style="789"/>
    <col min="7170" max="7170" width="30.6640625" style="789" customWidth="1"/>
    <col min="7171" max="7171" width="0" style="789" hidden="1" customWidth="1"/>
    <col min="7172" max="7172" width="1.5546875" style="789" customWidth="1"/>
    <col min="7173" max="7173" width="0" style="789" hidden="1" customWidth="1"/>
    <col min="7174" max="7179" width="11.6640625" style="789" customWidth="1"/>
    <col min="7180" max="7180" width="11.44140625" style="789" bestFit="1" customWidth="1"/>
    <col min="7181" max="7181" width="2" style="789" customWidth="1"/>
    <col min="7182" max="7182" width="36.109375" style="789" customWidth="1"/>
    <col min="7183" max="7425" width="9.109375" style="789"/>
    <col min="7426" max="7426" width="30.6640625" style="789" customWidth="1"/>
    <col min="7427" max="7427" width="0" style="789" hidden="1" customWidth="1"/>
    <col min="7428" max="7428" width="1.5546875" style="789" customWidth="1"/>
    <col min="7429" max="7429" width="0" style="789" hidden="1" customWidth="1"/>
    <col min="7430" max="7435" width="11.6640625" style="789" customWidth="1"/>
    <col min="7436" max="7436" width="11.44140625" style="789" bestFit="1" customWidth="1"/>
    <col min="7437" max="7437" width="2" style="789" customWidth="1"/>
    <col min="7438" max="7438" width="36.109375" style="789" customWidth="1"/>
    <col min="7439" max="7681" width="9.109375" style="789"/>
    <col min="7682" max="7682" width="30.6640625" style="789" customWidth="1"/>
    <col min="7683" max="7683" width="0" style="789" hidden="1" customWidth="1"/>
    <col min="7684" max="7684" width="1.5546875" style="789" customWidth="1"/>
    <col min="7685" max="7685" width="0" style="789" hidden="1" customWidth="1"/>
    <col min="7686" max="7691" width="11.6640625" style="789" customWidth="1"/>
    <col min="7692" max="7692" width="11.44140625" style="789" bestFit="1" customWidth="1"/>
    <col min="7693" max="7693" width="2" style="789" customWidth="1"/>
    <col min="7694" max="7694" width="36.109375" style="789" customWidth="1"/>
    <col min="7695" max="7937" width="9.109375" style="789"/>
    <col min="7938" max="7938" width="30.6640625" style="789" customWidth="1"/>
    <col min="7939" max="7939" width="0" style="789" hidden="1" customWidth="1"/>
    <col min="7940" max="7940" width="1.5546875" style="789" customWidth="1"/>
    <col min="7941" max="7941" width="0" style="789" hidden="1" customWidth="1"/>
    <col min="7942" max="7947" width="11.6640625" style="789" customWidth="1"/>
    <col min="7948" max="7948" width="11.44140625" style="789" bestFit="1" customWidth="1"/>
    <col min="7949" max="7949" width="2" style="789" customWidth="1"/>
    <col min="7950" max="7950" width="36.109375" style="789" customWidth="1"/>
    <col min="7951" max="8193" width="9.109375" style="789"/>
    <col min="8194" max="8194" width="30.6640625" style="789" customWidth="1"/>
    <col min="8195" max="8195" width="0" style="789" hidden="1" customWidth="1"/>
    <col min="8196" max="8196" width="1.5546875" style="789" customWidth="1"/>
    <col min="8197" max="8197" width="0" style="789" hidden="1" customWidth="1"/>
    <col min="8198" max="8203" width="11.6640625" style="789" customWidth="1"/>
    <col min="8204" max="8204" width="11.44140625" style="789" bestFit="1" customWidth="1"/>
    <col min="8205" max="8205" width="2" style="789" customWidth="1"/>
    <col min="8206" max="8206" width="36.109375" style="789" customWidth="1"/>
    <col min="8207" max="8449" width="9.109375" style="789"/>
    <col min="8450" max="8450" width="30.6640625" style="789" customWidth="1"/>
    <col min="8451" max="8451" width="0" style="789" hidden="1" customWidth="1"/>
    <col min="8452" max="8452" width="1.5546875" style="789" customWidth="1"/>
    <col min="8453" max="8453" width="0" style="789" hidden="1" customWidth="1"/>
    <col min="8454" max="8459" width="11.6640625" style="789" customWidth="1"/>
    <col min="8460" max="8460" width="11.44140625" style="789" bestFit="1" customWidth="1"/>
    <col min="8461" max="8461" width="2" style="789" customWidth="1"/>
    <col min="8462" max="8462" width="36.109375" style="789" customWidth="1"/>
    <col min="8463" max="8705" width="9.109375" style="789"/>
    <col min="8706" max="8706" width="30.6640625" style="789" customWidth="1"/>
    <col min="8707" max="8707" width="0" style="789" hidden="1" customWidth="1"/>
    <col min="8708" max="8708" width="1.5546875" style="789" customWidth="1"/>
    <col min="8709" max="8709" width="0" style="789" hidden="1" customWidth="1"/>
    <col min="8710" max="8715" width="11.6640625" style="789" customWidth="1"/>
    <col min="8716" max="8716" width="11.44140625" style="789" bestFit="1" customWidth="1"/>
    <col min="8717" max="8717" width="2" style="789" customWidth="1"/>
    <col min="8718" max="8718" width="36.109375" style="789" customWidth="1"/>
    <col min="8719" max="8961" width="9.109375" style="789"/>
    <col min="8962" max="8962" width="30.6640625" style="789" customWidth="1"/>
    <col min="8963" max="8963" width="0" style="789" hidden="1" customWidth="1"/>
    <col min="8964" max="8964" width="1.5546875" style="789" customWidth="1"/>
    <col min="8965" max="8965" width="0" style="789" hidden="1" customWidth="1"/>
    <col min="8966" max="8971" width="11.6640625" style="789" customWidth="1"/>
    <col min="8972" max="8972" width="11.44140625" style="789" bestFit="1" customWidth="1"/>
    <col min="8973" max="8973" width="2" style="789" customWidth="1"/>
    <col min="8974" max="8974" width="36.109375" style="789" customWidth="1"/>
    <col min="8975" max="9217" width="9.109375" style="789"/>
    <col min="9218" max="9218" width="30.6640625" style="789" customWidth="1"/>
    <col min="9219" max="9219" width="0" style="789" hidden="1" customWidth="1"/>
    <col min="9220" max="9220" width="1.5546875" style="789" customWidth="1"/>
    <col min="9221" max="9221" width="0" style="789" hidden="1" customWidth="1"/>
    <col min="9222" max="9227" width="11.6640625" style="789" customWidth="1"/>
    <col min="9228" max="9228" width="11.44140625" style="789" bestFit="1" customWidth="1"/>
    <col min="9229" max="9229" width="2" style="789" customWidth="1"/>
    <col min="9230" max="9230" width="36.109375" style="789" customWidth="1"/>
    <col min="9231" max="9473" width="9.109375" style="789"/>
    <col min="9474" max="9474" width="30.6640625" style="789" customWidth="1"/>
    <col min="9475" max="9475" width="0" style="789" hidden="1" customWidth="1"/>
    <col min="9476" max="9476" width="1.5546875" style="789" customWidth="1"/>
    <col min="9477" max="9477" width="0" style="789" hidden="1" customWidth="1"/>
    <col min="9478" max="9483" width="11.6640625" style="789" customWidth="1"/>
    <col min="9484" max="9484" width="11.44140625" style="789" bestFit="1" customWidth="1"/>
    <col min="9485" max="9485" width="2" style="789" customWidth="1"/>
    <col min="9486" max="9486" width="36.109375" style="789" customWidth="1"/>
    <col min="9487" max="9729" width="9.109375" style="789"/>
    <col min="9730" max="9730" width="30.6640625" style="789" customWidth="1"/>
    <col min="9731" max="9731" width="0" style="789" hidden="1" customWidth="1"/>
    <col min="9732" max="9732" width="1.5546875" style="789" customWidth="1"/>
    <col min="9733" max="9733" width="0" style="789" hidden="1" customWidth="1"/>
    <col min="9734" max="9739" width="11.6640625" style="789" customWidth="1"/>
    <col min="9740" max="9740" width="11.44140625" style="789" bestFit="1" customWidth="1"/>
    <col min="9741" max="9741" width="2" style="789" customWidth="1"/>
    <col min="9742" max="9742" width="36.109375" style="789" customWidth="1"/>
    <col min="9743" max="9985" width="9.109375" style="789"/>
    <col min="9986" max="9986" width="30.6640625" style="789" customWidth="1"/>
    <col min="9987" max="9987" width="0" style="789" hidden="1" customWidth="1"/>
    <col min="9988" max="9988" width="1.5546875" style="789" customWidth="1"/>
    <col min="9989" max="9989" width="0" style="789" hidden="1" customWidth="1"/>
    <col min="9990" max="9995" width="11.6640625" style="789" customWidth="1"/>
    <col min="9996" max="9996" width="11.44140625" style="789" bestFit="1" customWidth="1"/>
    <col min="9997" max="9997" width="2" style="789" customWidth="1"/>
    <col min="9998" max="9998" width="36.109375" style="789" customWidth="1"/>
    <col min="9999" max="10241" width="9.109375" style="789"/>
    <col min="10242" max="10242" width="30.6640625" style="789" customWidth="1"/>
    <col min="10243" max="10243" width="0" style="789" hidden="1" customWidth="1"/>
    <col min="10244" max="10244" width="1.5546875" style="789" customWidth="1"/>
    <col min="10245" max="10245" width="0" style="789" hidden="1" customWidth="1"/>
    <col min="10246" max="10251" width="11.6640625" style="789" customWidth="1"/>
    <col min="10252" max="10252" width="11.44140625" style="789" bestFit="1" customWidth="1"/>
    <col min="10253" max="10253" width="2" style="789" customWidth="1"/>
    <col min="10254" max="10254" width="36.109375" style="789" customWidth="1"/>
    <col min="10255" max="10497" width="9.109375" style="789"/>
    <col min="10498" max="10498" width="30.6640625" style="789" customWidth="1"/>
    <col min="10499" max="10499" width="0" style="789" hidden="1" customWidth="1"/>
    <col min="10500" max="10500" width="1.5546875" style="789" customWidth="1"/>
    <col min="10501" max="10501" width="0" style="789" hidden="1" customWidth="1"/>
    <col min="10502" max="10507" width="11.6640625" style="789" customWidth="1"/>
    <col min="10508" max="10508" width="11.44140625" style="789" bestFit="1" customWidth="1"/>
    <col min="10509" max="10509" width="2" style="789" customWidth="1"/>
    <col min="10510" max="10510" width="36.109375" style="789" customWidth="1"/>
    <col min="10511" max="10753" width="9.109375" style="789"/>
    <col min="10754" max="10754" width="30.6640625" style="789" customWidth="1"/>
    <col min="10755" max="10755" width="0" style="789" hidden="1" customWidth="1"/>
    <col min="10756" max="10756" width="1.5546875" style="789" customWidth="1"/>
    <col min="10757" max="10757" width="0" style="789" hidden="1" customWidth="1"/>
    <col min="10758" max="10763" width="11.6640625" style="789" customWidth="1"/>
    <col min="10764" max="10764" width="11.44140625" style="789" bestFit="1" customWidth="1"/>
    <col min="10765" max="10765" width="2" style="789" customWidth="1"/>
    <col min="10766" max="10766" width="36.109375" style="789" customWidth="1"/>
    <col min="10767" max="11009" width="9.109375" style="789"/>
    <col min="11010" max="11010" width="30.6640625" style="789" customWidth="1"/>
    <col min="11011" max="11011" width="0" style="789" hidden="1" customWidth="1"/>
    <col min="11012" max="11012" width="1.5546875" style="789" customWidth="1"/>
    <col min="11013" max="11013" width="0" style="789" hidden="1" customWidth="1"/>
    <col min="11014" max="11019" width="11.6640625" style="789" customWidth="1"/>
    <col min="11020" max="11020" width="11.44140625" style="789" bestFit="1" customWidth="1"/>
    <col min="11021" max="11021" width="2" style="789" customWidth="1"/>
    <col min="11022" max="11022" width="36.109375" style="789" customWidth="1"/>
    <col min="11023" max="11265" width="9.109375" style="789"/>
    <col min="11266" max="11266" width="30.6640625" style="789" customWidth="1"/>
    <col min="11267" max="11267" width="0" style="789" hidden="1" customWidth="1"/>
    <col min="11268" max="11268" width="1.5546875" style="789" customWidth="1"/>
    <col min="11269" max="11269" width="0" style="789" hidden="1" customWidth="1"/>
    <col min="11270" max="11275" width="11.6640625" style="789" customWidth="1"/>
    <col min="11276" max="11276" width="11.44140625" style="789" bestFit="1" customWidth="1"/>
    <col min="11277" max="11277" width="2" style="789" customWidth="1"/>
    <col min="11278" max="11278" width="36.109375" style="789" customWidth="1"/>
    <col min="11279" max="11521" width="9.109375" style="789"/>
    <col min="11522" max="11522" width="30.6640625" style="789" customWidth="1"/>
    <col min="11523" max="11523" width="0" style="789" hidden="1" customWidth="1"/>
    <col min="11524" max="11524" width="1.5546875" style="789" customWidth="1"/>
    <col min="11525" max="11525" width="0" style="789" hidden="1" customWidth="1"/>
    <col min="11526" max="11531" width="11.6640625" style="789" customWidth="1"/>
    <col min="11532" max="11532" width="11.44140625" style="789" bestFit="1" customWidth="1"/>
    <col min="11533" max="11533" width="2" style="789" customWidth="1"/>
    <col min="11534" max="11534" width="36.109375" style="789" customWidth="1"/>
    <col min="11535" max="11777" width="9.109375" style="789"/>
    <col min="11778" max="11778" width="30.6640625" style="789" customWidth="1"/>
    <col min="11779" max="11779" width="0" style="789" hidden="1" customWidth="1"/>
    <col min="11780" max="11780" width="1.5546875" style="789" customWidth="1"/>
    <col min="11781" max="11781" width="0" style="789" hidden="1" customWidth="1"/>
    <col min="11782" max="11787" width="11.6640625" style="789" customWidth="1"/>
    <col min="11788" max="11788" width="11.44140625" style="789" bestFit="1" customWidth="1"/>
    <col min="11789" max="11789" width="2" style="789" customWidth="1"/>
    <col min="11790" max="11790" width="36.109375" style="789" customWidth="1"/>
    <col min="11791" max="12033" width="9.109375" style="789"/>
    <col min="12034" max="12034" width="30.6640625" style="789" customWidth="1"/>
    <col min="12035" max="12035" width="0" style="789" hidden="1" customWidth="1"/>
    <col min="12036" max="12036" width="1.5546875" style="789" customWidth="1"/>
    <col min="12037" max="12037" width="0" style="789" hidden="1" customWidth="1"/>
    <col min="12038" max="12043" width="11.6640625" style="789" customWidth="1"/>
    <col min="12044" max="12044" width="11.44140625" style="789" bestFit="1" customWidth="1"/>
    <col min="12045" max="12045" width="2" style="789" customWidth="1"/>
    <col min="12046" max="12046" width="36.109375" style="789" customWidth="1"/>
    <col min="12047" max="12289" width="9.109375" style="789"/>
    <col min="12290" max="12290" width="30.6640625" style="789" customWidth="1"/>
    <col min="12291" max="12291" width="0" style="789" hidden="1" customWidth="1"/>
    <col min="12292" max="12292" width="1.5546875" style="789" customWidth="1"/>
    <col min="12293" max="12293" width="0" style="789" hidden="1" customWidth="1"/>
    <col min="12294" max="12299" width="11.6640625" style="789" customWidth="1"/>
    <col min="12300" max="12300" width="11.44140625" style="789" bestFit="1" customWidth="1"/>
    <col min="12301" max="12301" width="2" style="789" customWidth="1"/>
    <col min="12302" max="12302" width="36.109375" style="789" customWidth="1"/>
    <col min="12303" max="12545" width="9.109375" style="789"/>
    <col min="12546" max="12546" width="30.6640625" style="789" customWidth="1"/>
    <col min="12547" max="12547" width="0" style="789" hidden="1" customWidth="1"/>
    <col min="12548" max="12548" width="1.5546875" style="789" customWidth="1"/>
    <col min="12549" max="12549" width="0" style="789" hidden="1" customWidth="1"/>
    <col min="12550" max="12555" width="11.6640625" style="789" customWidth="1"/>
    <col min="12556" max="12556" width="11.44140625" style="789" bestFit="1" customWidth="1"/>
    <col min="12557" max="12557" width="2" style="789" customWidth="1"/>
    <col min="12558" max="12558" width="36.109375" style="789" customWidth="1"/>
    <col min="12559" max="12801" width="9.109375" style="789"/>
    <col min="12802" max="12802" width="30.6640625" style="789" customWidth="1"/>
    <col min="12803" max="12803" width="0" style="789" hidden="1" customWidth="1"/>
    <col min="12804" max="12804" width="1.5546875" style="789" customWidth="1"/>
    <col min="12805" max="12805" width="0" style="789" hidden="1" customWidth="1"/>
    <col min="12806" max="12811" width="11.6640625" style="789" customWidth="1"/>
    <col min="12812" max="12812" width="11.44140625" style="789" bestFit="1" customWidth="1"/>
    <col min="12813" max="12813" width="2" style="789" customWidth="1"/>
    <col min="12814" max="12814" width="36.109375" style="789" customWidth="1"/>
    <col min="12815" max="13057" width="9.109375" style="789"/>
    <col min="13058" max="13058" width="30.6640625" style="789" customWidth="1"/>
    <col min="13059" max="13059" width="0" style="789" hidden="1" customWidth="1"/>
    <col min="13060" max="13060" width="1.5546875" style="789" customWidth="1"/>
    <col min="13061" max="13061" width="0" style="789" hidden="1" customWidth="1"/>
    <col min="13062" max="13067" width="11.6640625" style="789" customWidth="1"/>
    <col min="13068" max="13068" width="11.44140625" style="789" bestFit="1" customWidth="1"/>
    <col min="13069" max="13069" width="2" style="789" customWidth="1"/>
    <col min="13070" max="13070" width="36.109375" style="789" customWidth="1"/>
    <col min="13071" max="13313" width="9.109375" style="789"/>
    <col min="13314" max="13314" width="30.6640625" style="789" customWidth="1"/>
    <col min="13315" max="13315" width="0" style="789" hidden="1" customWidth="1"/>
    <col min="13316" max="13316" width="1.5546875" style="789" customWidth="1"/>
    <col min="13317" max="13317" width="0" style="789" hidden="1" customWidth="1"/>
    <col min="13318" max="13323" width="11.6640625" style="789" customWidth="1"/>
    <col min="13324" max="13324" width="11.44140625" style="789" bestFit="1" customWidth="1"/>
    <col min="13325" max="13325" width="2" style="789" customWidth="1"/>
    <col min="13326" max="13326" width="36.109375" style="789" customWidth="1"/>
    <col min="13327" max="13569" width="9.109375" style="789"/>
    <col min="13570" max="13570" width="30.6640625" style="789" customWidth="1"/>
    <col min="13571" max="13571" width="0" style="789" hidden="1" customWidth="1"/>
    <col min="13572" max="13572" width="1.5546875" style="789" customWidth="1"/>
    <col min="13573" max="13573" width="0" style="789" hidden="1" customWidth="1"/>
    <col min="13574" max="13579" width="11.6640625" style="789" customWidth="1"/>
    <col min="13580" max="13580" width="11.44140625" style="789" bestFit="1" customWidth="1"/>
    <col min="13581" max="13581" width="2" style="789" customWidth="1"/>
    <col min="13582" max="13582" width="36.109375" style="789" customWidth="1"/>
    <col min="13583" max="13825" width="9.109375" style="789"/>
    <col min="13826" max="13826" width="30.6640625" style="789" customWidth="1"/>
    <col min="13827" max="13827" width="0" style="789" hidden="1" customWidth="1"/>
    <col min="13828" max="13828" width="1.5546875" style="789" customWidth="1"/>
    <col min="13829" max="13829" width="0" style="789" hidden="1" customWidth="1"/>
    <col min="13830" max="13835" width="11.6640625" style="789" customWidth="1"/>
    <col min="13836" max="13836" width="11.44140625" style="789" bestFit="1" customWidth="1"/>
    <col min="13837" max="13837" width="2" style="789" customWidth="1"/>
    <col min="13838" max="13838" width="36.109375" style="789" customWidth="1"/>
    <col min="13839" max="14081" width="9.109375" style="789"/>
    <col min="14082" max="14082" width="30.6640625" style="789" customWidth="1"/>
    <col min="14083" max="14083" width="0" style="789" hidden="1" customWidth="1"/>
    <col min="14084" max="14084" width="1.5546875" style="789" customWidth="1"/>
    <col min="14085" max="14085" width="0" style="789" hidden="1" customWidth="1"/>
    <col min="14086" max="14091" width="11.6640625" style="789" customWidth="1"/>
    <col min="14092" max="14092" width="11.44140625" style="789" bestFit="1" customWidth="1"/>
    <col min="14093" max="14093" width="2" style="789" customWidth="1"/>
    <col min="14094" max="14094" width="36.109375" style="789" customWidth="1"/>
    <col min="14095" max="14337" width="9.109375" style="789"/>
    <col min="14338" max="14338" width="30.6640625" style="789" customWidth="1"/>
    <col min="14339" max="14339" width="0" style="789" hidden="1" customWidth="1"/>
    <col min="14340" max="14340" width="1.5546875" style="789" customWidth="1"/>
    <col min="14341" max="14341" width="0" style="789" hidden="1" customWidth="1"/>
    <col min="14342" max="14347" width="11.6640625" style="789" customWidth="1"/>
    <col min="14348" max="14348" width="11.44140625" style="789" bestFit="1" customWidth="1"/>
    <col min="14349" max="14349" width="2" style="789" customWidth="1"/>
    <col min="14350" max="14350" width="36.109375" style="789" customWidth="1"/>
    <col min="14351" max="14593" width="9.109375" style="789"/>
    <col min="14594" max="14594" width="30.6640625" style="789" customWidth="1"/>
    <col min="14595" max="14595" width="0" style="789" hidden="1" customWidth="1"/>
    <col min="14596" max="14596" width="1.5546875" style="789" customWidth="1"/>
    <col min="14597" max="14597" width="0" style="789" hidden="1" customWidth="1"/>
    <col min="14598" max="14603" width="11.6640625" style="789" customWidth="1"/>
    <col min="14604" max="14604" width="11.44140625" style="789" bestFit="1" customWidth="1"/>
    <col min="14605" max="14605" width="2" style="789" customWidth="1"/>
    <col min="14606" max="14606" width="36.109375" style="789" customWidth="1"/>
    <col min="14607" max="14849" width="9.109375" style="789"/>
    <col min="14850" max="14850" width="30.6640625" style="789" customWidth="1"/>
    <col min="14851" max="14851" width="0" style="789" hidden="1" customWidth="1"/>
    <col min="14852" max="14852" width="1.5546875" style="789" customWidth="1"/>
    <col min="14853" max="14853" width="0" style="789" hidden="1" customWidth="1"/>
    <col min="14854" max="14859" width="11.6640625" style="789" customWidth="1"/>
    <col min="14860" max="14860" width="11.44140625" style="789" bestFit="1" customWidth="1"/>
    <col min="14861" max="14861" width="2" style="789" customWidth="1"/>
    <col min="14862" max="14862" width="36.109375" style="789" customWidth="1"/>
    <col min="14863" max="15105" width="9.109375" style="789"/>
    <col min="15106" max="15106" width="30.6640625" style="789" customWidth="1"/>
    <col min="15107" max="15107" width="0" style="789" hidden="1" customWidth="1"/>
    <col min="15108" max="15108" width="1.5546875" style="789" customWidth="1"/>
    <col min="15109" max="15109" width="0" style="789" hidden="1" customWidth="1"/>
    <col min="15110" max="15115" width="11.6640625" style="789" customWidth="1"/>
    <col min="15116" max="15116" width="11.44140625" style="789" bestFit="1" customWidth="1"/>
    <col min="15117" max="15117" width="2" style="789" customWidth="1"/>
    <col min="15118" max="15118" width="36.109375" style="789" customWidth="1"/>
    <col min="15119" max="15361" width="9.109375" style="789"/>
    <col min="15362" max="15362" width="30.6640625" style="789" customWidth="1"/>
    <col min="15363" max="15363" width="0" style="789" hidden="1" customWidth="1"/>
    <col min="15364" max="15364" width="1.5546875" style="789" customWidth="1"/>
    <col min="15365" max="15365" width="0" style="789" hidden="1" customWidth="1"/>
    <col min="15366" max="15371" width="11.6640625" style="789" customWidth="1"/>
    <col min="15372" max="15372" width="11.44140625" style="789" bestFit="1" customWidth="1"/>
    <col min="15373" max="15373" width="2" style="789" customWidth="1"/>
    <col min="15374" max="15374" width="36.109375" style="789" customWidth="1"/>
    <col min="15375" max="15617" width="9.109375" style="789"/>
    <col min="15618" max="15618" width="30.6640625" style="789" customWidth="1"/>
    <col min="15619" max="15619" width="0" style="789" hidden="1" customWidth="1"/>
    <col min="15620" max="15620" width="1.5546875" style="789" customWidth="1"/>
    <col min="15621" max="15621" width="0" style="789" hidden="1" customWidth="1"/>
    <col min="15622" max="15627" width="11.6640625" style="789" customWidth="1"/>
    <col min="15628" max="15628" width="11.44140625" style="789" bestFit="1" customWidth="1"/>
    <col min="15629" max="15629" width="2" style="789" customWidth="1"/>
    <col min="15630" max="15630" width="36.109375" style="789" customWidth="1"/>
    <col min="15631" max="15873" width="9.109375" style="789"/>
    <col min="15874" max="15874" width="30.6640625" style="789" customWidth="1"/>
    <col min="15875" max="15875" width="0" style="789" hidden="1" customWidth="1"/>
    <col min="15876" max="15876" width="1.5546875" style="789" customWidth="1"/>
    <col min="15877" max="15877" width="0" style="789" hidden="1" customWidth="1"/>
    <col min="15878" max="15883" width="11.6640625" style="789" customWidth="1"/>
    <col min="15884" max="15884" width="11.44140625" style="789" bestFit="1" customWidth="1"/>
    <col min="15885" max="15885" width="2" style="789" customWidth="1"/>
    <col min="15886" max="15886" width="36.109375" style="789" customWidth="1"/>
    <col min="15887" max="16129" width="9.109375" style="789"/>
    <col min="16130" max="16130" width="30.6640625" style="789" customWidth="1"/>
    <col min="16131" max="16131" width="0" style="789" hidden="1" customWidth="1"/>
    <col min="16132" max="16132" width="1.5546875" style="789" customWidth="1"/>
    <col min="16133" max="16133" width="0" style="789" hidden="1" customWidth="1"/>
    <col min="16134" max="16139" width="11.6640625" style="789" customWidth="1"/>
    <col min="16140" max="16140" width="11.44140625" style="789" bestFit="1" customWidth="1"/>
    <col min="16141" max="16141" width="2" style="789" customWidth="1"/>
    <col min="16142" max="16142" width="36.109375" style="789" customWidth="1"/>
    <col min="16143" max="16384" width="9.109375" style="789"/>
  </cols>
  <sheetData>
    <row r="1" spans="1:36" ht="19.5" customHeight="1">
      <c r="A1" s="786" t="s">
        <v>1019</v>
      </c>
      <c r="B1" s="787"/>
      <c r="C1" s="787"/>
      <c r="D1" s="787"/>
      <c r="E1" s="787"/>
      <c r="F1" s="787"/>
      <c r="G1" s="787"/>
      <c r="H1" s="787"/>
      <c r="I1" s="1276" t="s">
        <v>751</v>
      </c>
      <c r="J1" s="787"/>
      <c r="K1" s="787"/>
      <c r="L1" s="787"/>
      <c r="M1" s="787"/>
      <c r="N1" s="788" t="s">
        <v>51</v>
      </c>
    </row>
    <row r="2" spans="1:36" ht="19.5" customHeight="1">
      <c r="A2" s="786" t="s">
        <v>1020</v>
      </c>
      <c r="B2" s="790"/>
      <c r="C2" s="790"/>
      <c r="D2" s="790"/>
      <c r="E2" s="790"/>
      <c r="F2" s="790"/>
      <c r="G2" s="790"/>
      <c r="H2" s="790"/>
      <c r="I2" s="790"/>
      <c r="J2" s="790"/>
      <c r="K2" s="790"/>
      <c r="L2" s="790"/>
      <c r="M2" s="790"/>
      <c r="N2" s="791" t="s">
        <v>62</v>
      </c>
    </row>
    <row r="3" spans="1:36" ht="17.25" customHeight="1">
      <c r="A3" s="1398"/>
      <c r="B3" s="792" t="s">
        <v>51</v>
      </c>
      <c r="C3" s="792"/>
      <c r="D3" s="792"/>
      <c r="E3" s="792"/>
      <c r="F3" s="1400" t="s">
        <v>51</v>
      </c>
      <c r="G3" s="1401"/>
      <c r="H3" s="793"/>
      <c r="I3" s="793"/>
      <c r="J3" s="794"/>
      <c r="K3" s="1120"/>
      <c r="L3" s="795" t="s">
        <v>4</v>
      </c>
      <c r="M3" s="796"/>
      <c r="N3" s="797"/>
    </row>
    <row r="4" spans="1:36" ht="17.25" customHeight="1">
      <c r="A4" s="1399"/>
      <c r="B4" s="798">
        <v>2009</v>
      </c>
      <c r="C4" s="798">
        <v>2010</v>
      </c>
      <c r="D4" s="798">
        <v>2012</v>
      </c>
      <c r="E4" s="798">
        <v>2013</v>
      </c>
      <c r="F4" s="798">
        <v>2014</v>
      </c>
      <c r="G4" s="798">
        <v>2015</v>
      </c>
      <c r="H4" s="798">
        <v>2016</v>
      </c>
      <c r="I4" s="798">
        <v>2017</v>
      </c>
      <c r="J4" s="798">
        <v>2018</v>
      </c>
      <c r="K4" s="798">
        <v>2019</v>
      </c>
      <c r="L4" s="798" t="s">
        <v>331</v>
      </c>
      <c r="M4" s="799"/>
      <c r="N4" s="800"/>
      <c r="V4" s="801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1"/>
      <c r="AH4" s="801"/>
      <c r="AI4" s="801"/>
      <c r="AJ4" s="801"/>
    </row>
    <row r="5" spans="1:36" s="807" customFormat="1" ht="24" customHeight="1">
      <c r="A5" s="803" t="s">
        <v>217</v>
      </c>
      <c r="B5" s="804">
        <v>140928.42121100001</v>
      </c>
      <c r="C5" s="804">
        <v>113883.219184</v>
      </c>
      <c r="D5" s="804">
        <v>152461.73655599999</v>
      </c>
      <c r="E5" s="804">
        <v>161480.91470199998</v>
      </c>
      <c r="F5" s="804">
        <v>166504.86179499998</v>
      </c>
      <c r="G5" s="804">
        <v>150982.11376599999</v>
      </c>
      <c r="H5" s="804">
        <v>149246.99926300001</v>
      </c>
      <c r="I5" s="804">
        <v>164494.61931600003</v>
      </c>
      <c r="J5" s="804">
        <v>177168.75628799998</v>
      </c>
      <c r="K5" s="804">
        <v>180832.72200000001</v>
      </c>
      <c r="L5" s="805">
        <f>(K5/J5-1)*100</f>
        <v>2.0680653794532544</v>
      </c>
      <c r="M5" s="806"/>
      <c r="N5" s="803" t="s">
        <v>344</v>
      </c>
      <c r="V5" s="808"/>
      <c r="W5" s="809"/>
      <c r="X5" s="809"/>
      <c r="Y5" s="809"/>
      <c r="Z5" s="809"/>
      <c r="AA5" s="809"/>
      <c r="AB5" s="809"/>
      <c r="AC5" s="809"/>
      <c r="AD5" s="809"/>
      <c r="AE5" s="809"/>
      <c r="AF5" s="810"/>
      <c r="AG5" s="811"/>
      <c r="AH5" s="808"/>
      <c r="AI5" s="808"/>
      <c r="AJ5" s="808"/>
    </row>
    <row r="6" spans="1:36" s="807" customFormat="1" ht="24" customHeight="1">
      <c r="A6" s="803" t="s">
        <v>573</v>
      </c>
      <c r="B6" s="812">
        <v>6415.38</v>
      </c>
      <c r="C6" s="812">
        <v>185544.331852</v>
      </c>
      <c r="D6" s="812">
        <v>236545.14090900001</v>
      </c>
      <c r="E6" s="812">
        <v>260822.80300200012</v>
      </c>
      <c r="F6" s="812">
        <v>251142.42920500011</v>
      </c>
      <c r="G6" s="812">
        <v>213619.21145500001</v>
      </c>
      <c r="H6" s="812">
        <v>202189.24185899991</v>
      </c>
      <c r="I6" s="812">
        <v>238715.12791199997</v>
      </c>
      <c r="J6" s="812">
        <v>231152.48264500007</v>
      </c>
      <c r="K6" s="812">
        <v>210345.20300000001</v>
      </c>
      <c r="L6" s="805">
        <f t="shared" ref="L6:L8" si="0">(K6/J6-1)*100</f>
        <v>-9.0015384679884676</v>
      </c>
      <c r="M6" s="813"/>
      <c r="N6" s="803" t="s">
        <v>574</v>
      </c>
      <c r="R6" s="814"/>
      <c r="S6" s="814"/>
      <c r="V6" s="808"/>
      <c r="W6" s="809"/>
      <c r="X6" s="809"/>
      <c r="Y6" s="809"/>
      <c r="Z6" s="809"/>
      <c r="AA6" s="809"/>
      <c r="AB6" s="809"/>
      <c r="AC6" s="809"/>
      <c r="AD6" s="809"/>
      <c r="AE6" s="809"/>
      <c r="AF6" s="810"/>
      <c r="AG6" s="811"/>
      <c r="AH6" s="808"/>
      <c r="AI6" s="808"/>
      <c r="AJ6" s="808"/>
    </row>
    <row r="7" spans="1:36" s="807" customFormat="1" ht="24" customHeight="1">
      <c r="A7" s="815" t="s">
        <v>577</v>
      </c>
      <c r="B7" s="816">
        <v>1190.5899999999999</v>
      </c>
      <c r="C7" s="816">
        <v>299427.55103600002</v>
      </c>
      <c r="D7" s="816">
        <f>SUM(D5:D6)</f>
        <v>389006.87746500003</v>
      </c>
      <c r="E7" s="816">
        <f t="shared" ref="E7:J7" si="1">SUM(E5:E6)</f>
        <v>422303.71770400007</v>
      </c>
      <c r="F7" s="816">
        <f t="shared" si="1"/>
        <v>417647.29100000008</v>
      </c>
      <c r="G7" s="816">
        <f t="shared" si="1"/>
        <v>364601.32522100001</v>
      </c>
      <c r="H7" s="816">
        <f t="shared" si="1"/>
        <v>351436.24112199992</v>
      </c>
      <c r="I7" s="816">
        <f t="shared" si="1"/>
        <v>403209.74722799996</v>
      </c>
      <c r="J7" s="816">
        <f t="shared" si="1"/>
        <v>408321.23893300002</v>
      </c>
      <c r="K7" s="816">
        <f t="shared" ref="K7" si="2">SUM(K5:K6)</f>
        <v>391177.92500000005</v>
      </c>
      <c r="L7" s="817">
        <f t="shared" si="0"/>
        <v>-4.1984869505680926</v>
      </c>
      <c r="M7" s="818"/>
      <c r="N7" s="815" t="s">
        <v>578</v>
      </c>
      <c r="R7" s="814"/>
      <c r="S7" s="814"/>
      <c r="V7" s="808"/>
      <c r="W7" s="809"/>
      <c r="X7" s="809"/>
      <c r="Y7" s="809"/>
      <c r="Z7" s="809"/>
      <c r="AA7" s="809"/>
      <c r="AB7" s="809"/>
      <c r="AC7" s="809"/>
      <c r="AD7" s="809"/>
      <c r="AE7" s="809"/>
      <c r="AF7" s="810"/>
      <c r="AG7" s="811"/>
      <c r="AH7" s="808"/>
      <c r="AI7" s="808"/>
      <c r="AJ7" s="808"/>
    </row>
    <row r="8" spans="1:36" s="807" customFormat="1" ht="24" customHeight="1">
      <c r="A8" s="815" t="s">
        <v>579</v>
      </c>
      <c r="B8" s="819">
        <v>5363.69</v>
      </c>
      <c r="C8" s="819">
        <v>-71661.112668000002</v>
      </c>
      <c r="D8" s="819">
        <f>D5-D6</f>
        <v>-84083.40435300002</v>
      </c>
      <c r="E8" s="819">
        <f t="shared" ref="E8:J8" si="3">E5-E6</f>
        <v>-99341.888300000137</v>
      </c>
      <c r="F8" s="819">
        <f t="shared" si="3"/>
        <v>-84637.567410000134</v>
      </c>
      <c r="G8" s="819">
        <f t="shared" si="3"/>
        <v>-62637.097689000017</v>
      </c>
      <c r="H8" s="819">
        <f t="shared" si="3"/>
        <v>-52942.242595999909</v>
      </c>
      <c r="I8" s="819">
        <f t="shared" si="3"/>
        <v>-74220.508595999941</v>
      </c>
      <c r="J8" s="819">
        <f t="shared" si="3"/>
        <v>-53983.726357000094</v>
      </c>
      <c r="K8" s="819">
        <f t="shared" ref="K8" si="4">K5-K6</f>
        <v>-29512.481</v>
      </c>
      <c r="L8" s="817">
        <f t="shared" si="0"/>
        <v>-45.330782086381291</v>
      </c>
      <c r="M8" s="818"/>
      <c r="N8" s="815" t="s">
        <v>580</v>
      </c>
      <c r="R8" s="814"/>
      <c r="S8" s="814"/>
      <c r="V8" s="808"/>
      <c r="W8" s="809"/>
      <c r="X8" s="809"/>
      <c r="Y8" s="809"/>
      <c r="Z8" s="809"/>
      <c r="AA8" s="809"/>
      <c r="AB8" s="809"/>
      <c r="AC8" s="809"/>
      <c r="AD8" s="809"/>
      <c r="AE8" s="809"/>
      <c r="AF8" s="810"/>
      <c r="AG8" s="811"/>
      <c r="AH8" s="808"/>
      <c r="AI8" s="808"/>
      <c r="AJ8" s="808"/>
    </row>
    <row r="9" spans="1:36" s="807" customFormat="1" ht="24" customHeight="1">
      <c r="A9" s="815" t="s">
        <v>581</v>
      </c>
      <c r="B9" s="819">
        <v>1574.17</v>
      </c>
      <c r="C9" s="819">
        <v>61.377902546136141</v>
      </c>
      <c r="D9" s="820">
        <f>(D5/D6)*100</f>
        <v>64.453548261493438</v>
      </c>
      <c r="E9" s="820">
        <f t="shared" ref="E9:J9" si="5">(E5/E6)*100</f>
        <v>61.912115368517703</v>
      </c>
      <c r="F9" s="820">
        <f t="shared" si="5"/>
        <v>66.298977166891618</v>
      </c>
      <c r="G9" s="820">
        <f t="shared" si="5"/>
        <v>70.67815330729519</v>
      </c>
      <c r="H9" s="820">
        <f t="shared" si="5"/>
        <v>73.815499722324446</v>
      </c>
      <c r="I9" s="820">
        <f t="shared" si="5"/>
        <v>68.908334697849298</v>
      </c>
      <c r="J9" s="820">
        <f t="shared" si="5"/>
        <v>76.645837527123888</v>
      </c>
      <c r="K9" s="820">
        <f t="shared" ref="K9" si="6">(K5/K6)*100</f>
        <v>85.969501286891727</v>
      </c>
      <c r="L9" s="821" t="s">
        <v>232</v>
      </c>
      <c r="M9" s="818"/>
      <c r="N9" s="815" t="s">
        <v>582</v>
      </c>
      <c r="R9" s="814"/>
      <c r="S9" s="814"/>
      <c r="V9" s="808"/>
      <c r="W9" s="809"/>
      <c r="X9" s="809"/>
      <c r="Y9" s="809"/>
      <c r="Z9" s="809"/>
      <c r="AA9" s="809"/>
      <c r="AB9" s="809"/>
      <c r="AC9" s="809"/>
      <c r="AD9" s="809"/>
      <c r="AE9" s="809"/>
      <c r="AF9" s="810"/>
      <c r="AG9" s="811"/>
      <c r="AH9" s="808"/>
      <c r="AI9" s="808"/>
      <c r="AJ9" s="808"/>
    </row>
    <row r="10" spans="1:36" s="824" customFormat="1" ht="24" customHeight="1">
      <c r="A10" s="803" t="s">
        <v>583</v>
      </c>
      <c r="B10" s="822">
        <v>13194.260000000002</v>
      </c>
      <c r="C10" s="822">
        <v>4469.4793749999999</v>
      </c>
      <c r="D10" s="822">
        <v>7708.1687510000002</v>
      </c>
      <c r="E10" s="822">
        <v>10117.703534</v>
      </c>
      <c r="F10" s="823">
        <v>7500.2743600000003</v>
      </c>
      <c r="G10" s="823">
        <v>5148.3513290000001</v>
      </c>
      <c r="H10" s="823">
        <v>3380.0899220000001</v>
      </c>
      <c r="I10" s="823">
        <v>4799.2340200000017</v>
      </c>
      <c r="J10" s="823">
        <v>5809.5715129999999</v>
      </c>
      <c r="K10" s="823">
        <v>8447.3785739999985</v>
      </c>
      <c r="L10" s="805">
        <f t="shared" ref="L10:L13" si="7">(K10/J10-1)*100</f>
        <v>45.404502812254101</v>
      </c>
      <c r="M10" s="813"/>
      <c r="N10" s="803" t="s">
        <v>584</v>
      </c>
      <c r="V10" s="825"/>
      <c r="W10" s="825"/>
      <c r="X10" s="825"/>
      <c r="Y10" s="825"/>
      <c r="Z10" s="825"/>
      <c r="AA10" s="825"/>
      <c r="AB10" s="825"/>
      <c r="AC10" s="825"/>
      <c r="AD10" s="825"/>
      <c r="AE10" s="825"/>
      <c r="AF10" s="825"/>
      <c r="AG10" s="825"/>
      <c r="AH10" s="825"/>
      <c r="AI10" s="825"/>
      <c r="AJ10" s="825"/>
    </row>
    <row r="11" spans="1:36" s="807" customFormat="1" ht="24" customHeight="1">
      <c r="A11" s="803" t="s">
        <v>585</v>
      </c>
      <c r="B11" s="826" t="s">
        <v>51</v>
      </c>
      <c r="C11" s="804">
        <v>38497.229084999999</v>
      </c>
      <c r="D11" s="804">
        <v>60117.406892999999</v>
      </c>
      <c r="E11" s="804">
        <v>57752.649410999999</v>
      </c>
      <c r="F11" s="804">
        <v>56175.582632000012</v>
      </c>
      <c r="G11" s="804">
        <v>38651.586898000001</v>
      </c>
      <c r="H11" s="804">
        <v>27464.819393999998</v>
      </c>
      <c r="I11" s="804">
        <v>37654.928798000001</v>
      </c>
      <c r="J11" s="804">
        <v>43613.270019999996</v>
      </c>
      <c r="K11" s="804">
        <v>41731.206756</v>
      </c>
      <c r="L11" s="805">
        <f t="shared" si="7"/>
        <v>-4.3153454513658929</v>
      </c>
      <c r="M11" s="827"/>
      <c r="N11" s="828" t="s">
        <v>586</v>
      </c>
    </row>
    <row r="12" spans="1:36" s="807" customFormat="1" ht="24" customHeight="1">
      <c r="A12" s="815" t="s">
        <v>587</v>
      </c>
      <c r="B12" s="829"/>
      <c r="C12" s="830">
        <v>42966.708460000002</v>
      </c>
      <c r="D12" s="816">
        <f>SUM(D10:D11)</f>
        <v>67825.575643999997</v>
      </c>
      <c r="E12" s="816">
        <f t="shared" ref="E12:J12" si="8">SUM(E10:E11)</f>
        <v>67870.352944999991</v>
      </c>
      <c r="F12" s="816">
        <f t="shared" si="8"/>
        <v>63675.856992000015</v>
      </c>
      <c r="G12" s="816">
        <f t="shared" si="8"/>
        <v>43799.938226999999</v>
      </c>
      <c r="H12" s="816">
        <f t="shared" si="8"/>
        <v>30844.909315999997</v>
      </c>
      <c r="I12" s="816">
        <f t="shared" si="8"/>
        <v>42454.162818000004</v>
      </c>
      <c r="J12" s="816">
        <f t="shared" si="8"/>
        <v>49422.841532999999</v>
      </c>
      <c r="K12" s="816">
        <f t="shared" ref="K12" si="9">SUM(K10:K11)</f>
        <v>50178.585330000002</v>
      </c>
      <c r="L12" s="817">
        <f t="shared" si="7"/>
        <v>1.5291387009696455</v>
      </c>
      <c r="M12" s="827"/>
      <c r="N12" s="815" t="s">
        <v>588</v>
      </c>
    </row>
    <row r="13" spans="1:36" s="807" customFormat="1" ht="24" customHeight="1">
      <c r="A13" s="815" t="s">
        <v>589</v>
      </c>
      <c r="B13" s="816">
        <f>+B5</f>
        <v>140928.42121100001</v>
      </c>
      <c r="C13" s="816">
        <v>-34027.749709999996</v>
      </c>
      <c r="D13" s="819">
        <f t="shared" ref="D13:J13" si="10">D10-D11</f>
        <v>-52409.238142000002</v>
      </c>
      <c r="E13" s="819">
        <f t="shared" si="10"/>
        <v>-47634.945876999998</v>
      </c>
      <c r="F13" s="819">
        <f t="shared" si="10"/>
        <v>-48675.308272000009</v>
      </c>
      <c r="G13" s="819">
        <f t="shared" si="10"/>
        <v>-33503.235569000004</v>
      </c>
      <c r="H13" s="819">
        <f t="shared" si="10"/>
        <v>-24084.729471999999</v>
      </c>
      <c r="I13" s="819">
        <f t="shared" si="10"/>
        <v>-32855.694777999997</v>
      </c>
      <c r="J13" s="819">
        <f t="shared" si="10"/>
        <v>-37803.698506999994</v>
      </c>
      <c r="K13" s="819">
        <f t="shared" ref="K13" si="11">K10-K11</f>
        <v>-33283.828181999997</v>
      </c>
      <c r="L13" s="817">
        <f t="shared" si="7"/>
        <v>-11.956159062487137</v>
      </c>
      <c r="M13" s="827"/>
      <c r="N13" s="815" t="s">
        <v>590</v>
      </c>
    </row>
    <row r="14" spans="1:36" s="807" customFormat="1" ht="24" customHeight="1">
      <c r="A14" s="815" t="s">
        <v>581</v>
      </c>
      <c r="B14" s="831">
        <v>102142.61260300006</v>
      </c>
      <c r="C14" s="831">
        <v>11.609872921325346</v>
      </c>
      <c r="D14" s="820">
        <f>(D10/D11)*100</f>
        <v>12.821858342492032</v>
      </c>
      <c r="E14" s="820">
        <f t="shared" ref="E14:J14" si="12">(E10/E11)*100</f>
        <v>17.519029234480293</v>
      </c>
      <c r="F14" s="820">
        <f t="shared" si="12"/>
        <v>13.351484770765017</v>
      </c>
      <c r="G14" s="820">
        <f t="shared" si="12"/>
        <v>13.319896392834515</v>
      </c>
      <c r="H14" s="820">
        <f t="shared" si="12"/>
        <v>12.306980335499382</v>
      </c>
      <c r="I14" s="820">
        <f t="shared" si="12"/>
        <v>12.745301008921061</v>
      </c>
      <c r="J14" s="820">
        <f t="shared" si="12"/>
        <v>13.320651054910284</v>
      </c>
      <c r="K14" s="820">
        <f t="shared" ref="K14" si="13">(K10/K11)*100</f>
        <v>20.242353937645134</v>
      </c>
      <c r="L14" s="832" t="s">
        <v>232</v>
      </c>
      <c r="M14" s="827"/>
      <c r="N14" s="827" t="s">
        <v>591</v>
      </c>
    </row>
    <row r="15" spans="1:36" s="807" customFormat="1" ht="24" customHeight="1">
      <c r="A15" s="815" t="s">
        <v>592</v>
      </c>
      <c r="B15" s="833">
        <f>B14/B13*100</f>
        <v>72.478362934379788</v>
      </c>
      <c r="C15" s="833">
        <v>3.9246162929225821</v>
      </c>
      <c r="D15" s="833">
        <v>5.055805427067761</v>
      </c>
      <c r="E15" s="833">
        <f t="shared" ref="E15:J16" si="14">E10/E5*100</f>
        <v>6.2655723449866541</v>
      </c>
      <c r="F15" s="833">
        <f t="shared" si="14"/>
        <v>4.5045377529181723</v>
      </c>
      <c r="G15" s="833">
        <f t="shared" si="14"/>
        <v>3.4099081014186785</v>
      </c>
      <c r="H15" s="833">
        <f t="shared" si="14"/>
        <v>2.2647623997073971</v>
      </c>
      <c r="I15" s="833">
        <f t="shared" si="14"/>
        <v>2.9175629208761547</v>
      </c>
      <c r="J15" s="833">
        <f t="shared" si="14"/>
        <v>3.2791173989820996</v>
      </c>
      <c r="K15" s="833">
        <f t="shared" ref="K15" si="15">K10/K5*100</f>
        <v>4.6713772156789179</v>
      </c>
      <c r="L15" s="834" t="s">
        <v>232</v>
      </c>
      <c r="M15" s="827"/>
      <c r="N15" s="815" t="s">
        <v>593</v>
      </c>
    </row>
    <row r="16" spans="1:36" s="807" customFormat="1" ht="24" customHeight="1">
      <c r="A16" s="815" t="s">
        <v>594</v>
      </c>
      <c r="B16" s="835"/>
      <c r="C16" s="836">
        <v>20.748264687334899</v>
      </c>
      <c r="D16" s="837">
        <v>25.414771430932685</v>
      </c>
      <c r="E16" s="833">
        <f t="shared" si="14"/>
        <v>22.142484762176689</v>
      </c>
      <c r="F16" s="833">
        <f t="shared" si="14"/>
        <v>22.36801754678639</v>
      </c>
      <c r="G16" s="833">
        <f t="shared" si="14"/>
        <v>18.093684849193519</v>
      </c>
      <c r="H16" s="833">
        <f t="shared" si="14"/>
        <v>13.583719460777765</v>
      </c>
      <c r="I16" s="833">
        <f t="shared" si="14"/>
        <v>15.774001893956685</v>
      </c>
      <c r="J16" s="833">
        <f t="shared" si="14"/>
        <v>18.867748907971059</v>
      </c>
      <c r="K16" s="833">
        <f t="shared" ref="K16" si="16">K11/K6*100</f>
        <v>19.839390754254566</v>
      </c>
      <c r="L16" s="1277" t="s">
        <v>232</v>
      </c>
      <c r="M16" s="827"/>
      <c r="N16" s="815" t="s">
        <v>595</v>
      </c>
    </row>
    <row r="17" spans="1:17" s="807" customFormat="1" ht="24" customHeight="1">
      <c r="A17" s="803" t="s">
        <v>596</v>
      </c>
      <c r="B17" s="835"/>
      <c r="C17" s="804">
        <v>109413.73980900001</v>
      </c>
      <c r="D17" s="804">
        <f t="shared" ref="D17:J18" si="17">(D5-D10)</f>
        <v>144753.567805</v>
      </c>
      <c r="E17" s="804">
        <f t="shared" si="17"/>
        <v>151363.21116799998</v>
      </c>
      <c r="F17" s="804">
        <f t="shared" si="17"/>
        <v>159004.58743499996</v>
      </c>
      <c r="G17" s="804">
        <f t="shared" si="17"/>
        <v>145833.762437</v>
      </c>
      <c r="H17" s="804">
        <f t="shared" si="17"/>
        <v>145866.90934099999</v>
      </c>
      <c r="I17" s="804">
        <f t="shared" si="17"/>
        <v>159695.38529600002</v>
      </c>
      <c r="J17" s="804">
        <f t="shared" si="17"/>
        <v>171359.18477499997</v>
      </c>
      <c r="K17" s="804">
        <f t="shared" ref="K17" si="18">(K5-K10)</f>
        <v>172385.34342600001</v>
      </c>
      <c r="L17" s="838">
        <f t="shared" ref="L17:L20" si="19">(K17/J17-1)*100</f>
        <v>0.59883492813497252</v>
      </c>
      <c r="M17" s="827"/>
      <c r="N17" s="803" t="s">
        <v>597</v>
      </c>
    </row>
    <row r="18" spans="1:17" s="807" customFormat="1" ht="24" customHeight="1">
      <c r="A18" s="803" t="s">
        <v>598</v>
      </c>
      <c r="B18" s="835"/>
      <c r="C18" s="804">
        <v>147047.102767</v>
      </c>
      <c r="D18" s="804">
        <f t="shared" si="17"/>
        <v>176427.734016</v>
      </c>
      <c r="E18" s="804">
        <f t="shared" si="17"/>
        <v>203070.15359100013</v>
      </c>
      <c r="F18" s="804">
        <f t="shared" si="17"/>
        <v>194966.8465730001</v>
      </c>
      <c r="G18" s="804">
        <f t="shared" si="17"/>
        <v>174967.624557</v>
      </c>
      <c r="H18" s="804">
        <f t="shared" si="17"/>
        <v>174724.42246499992</v>
      </c>
      <c r="I18" s="804">
        <f t="shared" si="17"/>
        <v>201060.19911399996</v>
      </c>
      <c r="J18" s="804">
        <f t="shared" si="17"/>
        <v>187539.21262500007</v>
      </c>
      <c r="K18" s="804">
        <f t="shared" ref="K18" si="20">(K6-K11)</f>
        <v>168613.99624400001</v>
      </c>
      <c r="L18" s="838">
        <f t="shared" si="19"/>
        <v>-10.091338294590457</v>
      </c>
      <c r="M18" s="827"/>
      <c r="N18" s="803" t="s">
        <v>599</v>
      </c>
    </row>
    <row r="19" spans="1:17" s="807" customFormat="1" ht="24" customHeight="1">
      <c r="A19" s="815" t="s">
        <v>600</v>
      </c>
      <c r="B19" s="835"/>
      <c r="C19" s="830">
        <v>256460.84257600002</v>
      </c>
      <c r="D19" s="816">
        <f t="shared" ref="D19:J19" si="21">SUM(D17:D18)</f>
        <v>321181.301821</v>
      </c>
      <c r="E19" s="816">
        <f t="shared" si="21"/>
        <v>354433.36475900013</v>
      </c>
      <c r="F19" s="816">
        <f t="shared" si="21"/>
        <v>353971.43400800007</v>
      </c>
      <c r="G19" s="816">
        <f t="shared" si="21"/>
        <v>320801.386994</v>
      </c>
      <c r="H19" s="816">
        <f t="shared" si="21"/>
        <v>320591.33180599991</v>
      </c>
      <c r="I19" s="816">
        <f t="shared" si="21"/>
        <v>360755.58441000001</v>
      </c>
      <c r="J19" s="816">
        <f t="shared" si="21"/>
        <v>358898.39740000002</v>
      </c>
      <c r="K19" s="816">
        <f t="shared" ref="K19" si="22">SUM(K17:K18)</f>
        <v>340999.33967000002</v>
      </c>
      <c r="L19" s="839">
        <f t="shared" si="19"/>
        <v>-4.9872214141015281</v>
      </c>
      <c r="M19" s="827"/>
      <c r="N19" s="815" t="s">
        <v>601</v>
      </c>
    </row>
    <row r="20" spans="1:17" s="807" customFormat="1" ht="24" customHeight="1">
      <c r="A20" s="815" t="s">
        <v>602</v>
      </c>
      <c r="B20" s="835"/>
      <c r="C20" s="830">
        <v>-37633.362957999998</v>
      </c>
      <c r="D20" s="819">
        <f t="shared" ref="D20:J20" si="23">D17-D18</f>
        <v>-31674.166211000003</v>
      </c>
      <c r="E20" s="819">
        <f t="shared" si="23"/>
        <v>-51706.942423000146</v>
      </c>
      <c r="F20" s="819">
        <f t="shared" si="23"/>
        <v>-35962.25913800014</v>
      </c>
      <c r="G20" s="819">
        <f t="shared" si="23"/>
        <v>-29133.862120000005</v>
      </c>
      <c r="H20" s="819">
        <f t="shared" si="23"/>
        <v>-28857.513123999932</v>
      </c>
      <c r="I20" s="819">
        <f t="shared" si="23"/>
        <v>-41364.813817999937</v>
      </c>
      <c r="J20" s="819">
        <f t="shared" si="23"/>
        <v>-16180.0278500001</v>
      </c>
      <c r="K20" s="819">
        <f t="shared" ref="K20" si="24">K17-K18</f>
        <v>3771.3471819999977</v>
      </c>
      <c r="L20" s="839">
        <f t="shared" si="19"/>
        <v>-123.30865692545747</v>
      </c>
      <c r="M20" s="827"/>
      <c r="N20" s="815" t="s">
        <v>603</v>
      </c>
    </row>
    <row r="21" spans="1:17" s="807" customFormat="1" ht="24" customHeight="1">
      <c r="A21" s="815" t="s">
        <v>581</v>
      </c>
      <c r="B21" s="840">
        <f>B5-B6</f>
        <v>134513.041211</v>
      </c>
      <c r="C21" s="840">
        <v>74.407273417939393</v>
      </c>
      <c r="D21" s="820">
        <f>(D17/D18)*100</f>
        <v>82.046946083812699</v>
      </c>
      <c r="E21" s="820">
        <f t="shared" ref="E21:J21" si="25">(E17/E18)*100</f>
        <v>74.537399263930155</v>
      </c>
      <c r="F21" s="820">
        <f t="shared" si="25"/>
        <v>81.554679798067596</v>
      </c>
      <c r="G21" s="820">
        <f t="shared" si="25"/>
        <v>83.348998311108161</v>
      </c>
      <c r="H21" s="820">
        <f t="shared" si="25"/>
        <v>83.483984255389061</v>
      </c>
      <c r="I21" s="820">
        <f t="shared" si="25"/>
        <v>79.426652315933339</v>
      </c>
      <c r="J21" s="820">
        <f t="shared" si="25"/>
        <v>91.372456126093809</v>
      </c>
      <c r="K21" s="820">
        <f t="shared" ref="K21" si="26">(K17/K18)*100</f>
        <v>102.23667504834089</v>
      </c>
      <c r="L21" s="821" t="s">
        <v>232</v>
      </c>
      <c r="M21" s="827"/>
      <c r="N21" s="815" t="s">
        <v>591</v>
      </c>
    </row>
    <row r="22" spans="1:17" s="807" customFormat="1" ht="24" customHeight="1">
      <c r="A22" s="815" t="s">
        <v>604</v>
      </c>
      <c r="B22" s="840">
        <f>+B14</f>
        <v>102142.61260300006</v>
      </c>
      <c r="C22" s="840">
        <v>96.075383707077421</v>
      </c>
      <c r="D22" s="837">
        <f>(D17/D5)*100</f>
        <v>94.944194572932247</v>
      </c>
      <c r="E22" s="841">
        <f t="shared" ref="E22:J23" si="27">(E17/E5)*100</f>
        <v>93.734427655013349</v>
      </c>
      <c r="F22" s="839">
        <v>96.122179035553501</v>
      </c>
      <c r="G22" s="839">
        <v>96.858681133172169</v>
      </c>
      <c r="H22" s="839">
        <v>97.746815131147713</v>
      </c>
      <c r="I22" s="839">
        <v>97.246027209548458</v>
      </c>
      <c r="J22" s="839">
        <f>+(J17/J5)*100</f>
        <v>96.720882601017905</v>
      </c>
      <c r="K22" s="839">
        <f>+(K17/K5)*100</f>
        <v>95.328622784321084</v>
      </c>
      <c r="L22" s="821" t="s">
        <v>232</v>
      </c>
      <c r="M22" s="827"/>
      <c r="N22" s="827" t="s">
        <v>605</v>
      </c>
    </row>
    <row r="23" spans="1:17" s="807" customFormat="1" ht="24" customHeight="1">
      <c r="A23" s="842" t="s">
        <v>606</v>
      </c>
      <c r="B23" s="843">
        <f>B22/B21*100</f>
        <v>75.935100183168856</v>
      </c>
      <c r="C23" s="843">
        <v>79.25173531266509</v>
      </c>
      <c r="D23" s="844">
        <f>(D18/D6)*100</f>
        <v>74.585228569067311</v>
      </c>
      <c r="E23" s="844">
        <f t="shared" si="27"/>
        <v>77.857515237823321</v>
      </c>
      <c r="F23" s="844">
        <f t="shared" si="27"/>
        <v>77.63198245321361</v>
      </c>
      <c r="G23" s="844">
        <f t="shared" si="27"/>
        <v>81.906315150806478</v>
      </c>
      <c r="H23" s="844">
        <f t="shared" si="27"/>
        <v>86.416280539222228</v>
      </c>
      <c r="I23" s="844">
        <f t="shared" si="27"/>
        <v>84.225998106043306</v>
      </c>
      <c r="J23" s="844">
        <f t="shared" si="27"/>
        <v>81.132251092028937</v>
      </c>
      <c r="K23" s="844">
        <f t="shared" ref="K23" si="28">(K18/K6)*100</f>
        <v>80.160609245745434</v>
      </c>
      <c r="L23" s="1278" t="s">
        <v>232</v>
      </c>
      <c r="M23" s="845"/>
      <c r="N23" s="842" t="s">
        <v>607</v>
      </c>
    </row>
    <row r="27" spans="1:17">
      <c r="A27" s="801"/>
    </row>
    <row r="28" spans="1:17">
      <c r="A28" s="801"/>
      <c r="D28" s="846"/>
      <c r="E28" s="846"/>
      <c r="F28" s="846"/>
      <c r="G28" s="846"/>
      <c r="H28" s="846"/>
      <c r="I28" s="846"/>
      <c r="J28" s="846"/>
      <c r="K28" s="846"/>
      <c r="O28" s="801"/>
      <c r="P28" s="847"/>
      <c r="Q28" s="847"/>
    </row>
    <row r="29" spans="1:17">
      <c r="O29" s="847"/>
      <c r="P29" s="848"/>
      <c r="Q29" s="849"/>
    </row>
    <row r="30" spans="1:17" ht="15.6">
      <c r="B30" s="850" t="s">
        <v>608</v>
      </c>
      <c r="C30" s="547"/>
      <c r="D30" s="547"/>
      <c r="E30" s="841"/>
      <c r="F30" s="841"/>
      <c r="G30" s="841"/>
      <c r="H30" s="841"/>
      <c r="I30" s="841"/>
      <c r="J30" s="841"/>
      <c r="K30" s="841"/>
      <c r="L30" s="547"/>
      <c r="O30" s="847"/>
      <c r="P30" s="848"/>
      <c r="Q30" s="849"/>
    </row>
    <row r="31" spans="1:17">
      <c r="A31" s="801"/>
      <c r="E31" s="801"/>
      <c r="F31" s="801"/>
      <c r="G31" s="801"/>
      <c r="H31" s="801"/>
      <c r="I31" s="801"/>
      <c r="J31" s="801"/>
      <c r="K31" s="801"/>
      <c r="O31" s="801"/>
      <c r="P31" s="851"/>
      <c r="Q31" s="851"/>
    </row>
    <row r="32" spans="1:17" ht="14.4">
      <c r="A32" s="801"/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O32" s="851"/>
      <c r="P32" s="801"/>
      <c r="Q32" s="801"/>
    </row>
    <row r="33" spans="1:15" ht="14.4">
      <c r="A33" s="801"/>
      <c r="B33" s="428"/>
      <c r="C33" s="429"/>
      <c r="D33" s="427"/>
      <c r="E33" s="430"/>
      <c r="F33" s="430"/>
      <c r="G33" s="430"/>
      <c r="H33" s="430"/>
      <c r="I33" s="430"/>
      <c r="J33" s="430"/>
      <c r="K33" s="430"/>
      <c r="L33" s="430"/>
    </row>
    <row r="34" spans="1:15">
      <c r="B34" s="852"/>
      <c r="C34" s="853"/>
      <c r="E34" s="801"/>
      <c r="F34" s="801"/>
      <c r="G34" s="801"/>
      <c r="H34" s="801"/>
      <c r="I34" s="801"/>
      <c r="J34" s="801"/>
      <c r="K34" s="801"/>
      <c r="L34" s="801"/>
      <c r="O34" s="854" t="s">
        <v>51</v>
      </c>
    </row>
    <row r="35" spans="1:15">
      <c r="C35" s="853"/>
    </row>
    <row r="36" spans="1:15">
      <c r="C36" s="853"/>
      <c r="O36" s="854" t="s">
        <v>51</v>
      </c>
    </row>
    <row r="37" spans="1:15">
      <c r="C37" s="853"/>
    </row>
  </sheetData>
  <mergeCells count="2">
    <mergeCell ref="A3:A4"/>
    <mergeCell ref="F3:G3"/>
  </mergeCells>
  <hyperlinks>
    <hyperlink ref="I1" location="'TABLOİÇİNDE-1'!A66" display="İÇİNDEKİLER / INDEX"/>
  </hyperlinks>
  <printOptions horizontalCentered="1" verticalCentered="1"/>
  <pageMargins left="0.59055118110236227" right="0" top="0.78740157480314965" bottom="0.6692913385826772" header="0.78740157480314965" footer="0.6692913385826772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workbookViewId="0">
      <selection activeCell="F2" sqref="F2"/>
    </sheetView>
  </sheetViews>
  <sheetFormatPr defaultRowHeight="15.6"/>
  <cols>
    <col min="1" max="1" width="25.6640625" style="873" customWidth="1"/>
    <col min="2" max="8" width="12.109375" style="857" customWidth="1"/>
    <col min="9" max="9" width="1.44140625" style="857" customWidth="1"/>
    <col min="10" max="10" width="25.5546875" style="857" customWidth="1"/>
    <col min="11" max="13" width="9.5546875" style="856" bestFit="1" customWidth="1"/>
    <col min="14" max="15" width="10.6640625" style="856" bestFit="1" customWidth="1"/>
    <col min="16" max="16" width="9.109375" style="856"/>
    <col min="17" max="20" width="9.5546875" style="856" bestFit="1" customWidth="1"/>
    <col min="21" max="22" width="10.6640625" style="856" bestFit="1" customWidth="1"/>
    <col min="23" max="54" width="9.109375" style="856"/>
    <col min="55" max="257" width="9.109375" style="857"/>
    <col min="258" max="258" width="25.6640625" style="857" customWidth="1"/>
    <col min="259" max="265" width="12.109375" style="857" customWidth="1"/>
    <col min="266" max="266" width="25.5546875" style="857" customWidth="1"/>
    <col min="267" max="269" width="9.5546875" style="857" bestFit="1" customWidth="1"/>
    <col min="270" max="271" width="10.6640625" style="857" bestFit="1" customWidth="1"/>
    <col min="272" max="272" width="9.109375" style="857"/>
    <col min="273" max="276" width="9.5546875" style="857" bestFit="1" customWidth="1"/>
    <col min="277" max="278" width="10.6640625" style="857" bestFit="1" customWidth="1"/>
    <col min="279" max="513" width="9.109375" style="857"/>
    <col min="514" max="514" width="25.6640625" style="857" customWidth="1"/>
    <col min="515" max="521" width="12.109375" style="857" customWidth="1"/>
    <col min="522" max="522" width="25.5546875" style="857" customWidth="1"/>
    <col min="523" max="525" width="9.5546875" style="857" bestFit="1" customWidth="1"/>
    <col min="526" max="527" width="10.6640625" style="857" bestFit="1" customWidth="1"/>
    <col min="528" max="528" width="9.109375" style="857"/>
    <col min="529" max="532" width="9.5546875" style="857" bestFit="1" customWidth="1"/>
    <col min="533" max="534" width="10.6640625" style="857" bestFit="1" customWidth="1"/>
    <col min="535" max="769" width="9.109375" style="857"/>
    <col min="770" max="770" width="25.6640625" style="857" customWidth="1"/>
    <col min="771" max="777" width="12.109375" style="857" customWidth="1"/>
    <col min="778" max="778" width="25.5546875" style="857" customWidth="1"/>
    <col min="779" max="781" width="9.5546875" style="857" bestFit="1" customWidth="1"/>
    <col min="782" max="783" width="10.6640625" style="857" bestFit="1" customWidth="1"/>
    <col min="784" max="784" width="9.109375" style="857"/>
    <col min="785" max="788" width="9.5546875" style="857" bestFit="1" customWidth="1"/>
    <col min="789" max="790" width="10.6640625" style="857" bestFit="1" customWidth="1"/>
    <col min="791" max="1025" width="9.109375" style="857"/>
    <col min="1026" max="1026" width="25.6640625" style="857" customWidth="1"/>
    <col min="1027" max="1033" width="12.109375" style="857" customWidth="1"/>
    <col min="1034" max="1034" width="25.5546875" style="857" customWidth="1"/>
    <col min="1035" max="1037" width="9.5546875" style="857" bestFit="1" customWidth="1"/>
    <col min="1038" max="1039" width="10.6640625" style="857" bestFit="1" customWidth="1"/>
    <col min="1040" max="1040" width="9.109375" style="857"/>
    <col min="1041" max="1044" width="9.5546875" style="857" bestFit="1" customWidth="1"/>
    <col min="1045" max="1046" width="10.6640625" style="857" bestFit="1" customWidth="1"/>
    <col min="1047" max="1281" width="9.109375" style="857"/>
    <col min="1282" max="1282" width="25.6640625" style="857" customWidth="1"/>
    <col min="1283" max="1289" width="12.109375" style="857" customWidth="1"/>
    <col min="1290" max="1290" width="25.5546875" style="857" customWidth="1"/>
    <col min="1291" max="1293" width="9.5546875" style="857" bestFit="1" customWidth="1"/>
    <col min="1294" max="1295" width="10.6640625" style="857" bestFit="1" customWidth="1"/>
    <col min="1296" max="1296" width="9.109375" style="857"/>
    <col min="1297" max="1300" width="9.5546875" style="857" bestFit="1" customWidth="1"/>
    <col min="1301" max="1302" width="10.6640625" style="857" bestFit="1" customWidth="1"/>
    <col min="1303" max="1537" width="9.109375" style="857"/>
    <col min="1538" max="1538" width="25.6640625" style="857" customWidth="1"/>
    <col min="1539" max="1545" width="12.109375" style="857" customWidth="1"/>
    <col min="1546" max="1546" width="25.5546875" style="857" customWidth="1"/>
    <col min="1547" max="1549" width="9.5546875" style="857" bestFit="1" customWidth="1"/>
    <col min="1550" max="1551" width="10.6640625" style="857" bestFit="1" customWidth="1"/>
    <col min="1552" max="1552" width="9.109375" style="857"/>
    <col min="1553" max="1556" width="9.5546875" style="857" bestFit="1" customWidth="1"/>
    <col min="1557" max="1558" width="10.6640625" style="857" bestFit="1" customWidth="1"/>
    <col min="1559" max="1793" width="9.109375" style="857"/>
    <col min="1794" max="1794" width="25.6640625" style="857" customWidth="1"/>
    <col min="1795" max="1801" width="12.109375" style="857" customWidth="1"/>
    <col min="1802" max="1802" width="25.5546875" style="857" customWidth="1"/>
    <col min="1803" max="1805" width="9.5546875" style="857" bestFit="1" customWidth="1"/>
    <col min="1806" max="1807" width="10.6640625" style="857" bestFit="1" customWidth="1"/>
    <col min="1808" max="1808" width="9.109375" style="857"/>
    <col min="1809" max="1812" width="9.5546875" style="857" bestFit="1" customWidth="1"/>
    <col min="1813" max="1814" width="10.6640625" style="857" bestFit="1" customWidth="1"/>
    <col min="1815" max="2049" width="9.109375" style="857"/>
    <col min="2050" max="2050" width="25.6640625" style="857" customWidth="1"/>
    <col min="2051" max="2057" width="12.109375" style="857" customWidth="1"/>
    <col min="2058" max="2058" width="25.5546875" style="857" customWidth="1"/>
    <col min="2059" max="2061" width="9.5546875" style="857" bestFit="1" customWidth="1"/>
    <col min="2062" max="2063" width="10.6640625" style="857" bestFit="1" customWidth="1"/>
    <col min="2064" max="2064" width="9.109375" style="857"/>
    <col min="2065" max="2068" width="9.5546875" style="857" bestFit="1" customWidth="1"/>
    <col min="2069" max="2070" width="10.6640625" style="857" bestFit="1" customWidth="1"/>
    <col min="2071" max="2305" width="9.109375" style="857"/>
    <col min="2306" max="2306" width="25.6640625" style="857" customWidth="1"/>
    <col min="2307" max="2313" width="12.109375" style="857" customWidth="1"/>
    <col min="2314" max="2314" width="25.5546875" style="857" customWidth="1"/>
    <col min="2315" max="2317" width="9.5546875" style="857" bestFit="1" customWidth="1"/>
    <col min="2318" max="2319" width="10.6640625" style="857" bestFit="1" customWidth="1"/>
    <col min="2320" max="2320" width="9.109375" style="857"/>
    <col min="2321" max="2324" width="9.5546875" style="857" bestFit="1" customWidth="1"/>
    <col min="2325" max="2326" width="10.6640625" style="857" bestFit="1" customWidth="1"/>
    <col min="2327" max="2561" width="9.109375" style="857"/>
    <col min="2562" max="2562" width="25.6640625" style="857" customWidth="1"/>
    <col min="2563" max="2569" width="12.109375" style="857" customWidth="1"/>
    <col min="2570" max="2570" width="25.5546875" style="857" customWidth="1"/>
    <col min="2571" max="2573" width="9.5546875" style="857" bestFit="1" customWidth="1"/>
    <col min="2574" max="2575" width="10.6640625" style="857" bestFit="1" customWidth="1"/>
    <col min="2576" max="2576" width="9.109375" style="857"/>
    <col min="2577" max="2580" width="9.5546875" style="857" bestFit="1" customWidth="1"/>
    <col min="2581" max="2582" width="10.6640625" style="857" bestFit="1" customWidth="1"/>
    <col min="2583" max="2817" width="9.109375" style="857"/>
    <col min="2818" max="2818" width="25.6640625" style="857" customWidth="1"/>
    <col min="2819" max="2825" width="12.109375" style="857" customWidth="1"/>
    <col min="2826" max="2826" width="25.5546875" style="857" customWidth="1"/>
    <col min="2827" max="2829" width="9.5546875" style="857" bestFit="1" customWidth="1"/>
    <col min="2830" max="2831" width="10.6640625" style="857" bestFit="1" customWidth="1"/>
    <col min="2832" max="2832" width="9.109375" style="857"/>
    <col min="2833" max="2836" width="9.5546875" style="857" bestFit="1" customWidth="1"/>
    <col min="2837" max="2838" width="10.6640625" style="857" bestFit="1" customWidth="1"/>
    <col min="2839" max="3073" width="9.109375" style="857"/>
    <col min="3074" max="3074" width="25.6640625" style="857" customWidth="1"/>
    <col min="3075" max="3081" width="12.109375" style="857" customWidth="1"/>
    <col min="3082" max="3082" width="25.5546875" style="857" customWidth="1"/>
    <col min="3083" max="3085" width="9.5546875" style="857" bestFit="1" customWidth="1"/>
    <col min="3086" max="3087" width="10.6640625" style="857" bestFit="1" customWidth="1"/>
    <col min="3088" max="3088" width="9.109375" style="857"/>
    <col min="3089" max="3092" width="9.5546875" style="857" bestFit="1" customWidth="1"/>
    <col min="3093" max="3094" width="10.6640625" style="857" bestFit="1" customWidth="1"/>
    <col min="3095" max="3329" width="9.109375" style="857"/>
    <col min="3330" max="3330" width="25.6640625" style="857" customWidth="1"/>
    <col min="3331" max="3337" width="12.109375" style="857" customWidth="1"/>
    <col min="3338" max="3338" width="25.5546875" style="857" customWidth="1"/>
    <col min="3339" max="3341" width="9.5546875" style="857" bestFit="1" customWidth="1"/>
    <col min="3342" max="3343" width="10.6640625" style="857" bestFit="1" customWidth="1"/>
    <col min="3344" max="3344" width="9.109375" style="857"/>
    <col min="3345" max="3348" width="9.5546875" style="857" bestFit="1" customWidth="1"/>
    <col min="3349" max="3350" width="10.6640625" style="857" bestFit="1" customWidth="1"/>
    <col min="3351" max="3585" width="9.109375" style="857"/>
    <col min="3586" max="3586" width="25.6640625" style="857" customWidth="1"/>
    <col min="3587" max="3593" width="12.109375" style="857" customWidth="1"/>
    <col min="3594" max="3594" width="25.5546875" style="857" customWidth="1"/>
    <col min="3595" max="3597" width="9.5546875" style="857" bestFit="1" customWidth="1"/>
    <col min="3598" max="3599" width="10.6640625" style="857" bestFit="1" customWidth="1"/>
    <col min="3600" max="3600" width="9.109375" style="857"/>
    <col min="3601" max="3604" width="9.5546875" style="857" bestFit="1" customWidth="1"/>
    <col min="3605" max="3606" width="10.6640625" style="857" bestFit="1" customWidth="1"/>
    <col min="3607" max="3841" width="9.109375" style="857"/>
    <col min="3842" max="3842" width="25.6640625" style="857" customWidth="1"/>
    <col min="3843" max="3849" width="12.109375" style="857" customWidth="1"/>
    <col min="3850" max="3850" width="25.5546875" style="857" customWidth="1"/>
    <col min="3851" max="3853" width="9.5546875" style="857" bestFit="1" customWidth="1"/>
    <col min="3854" max="3855" width="10.6640625" style="857" bestFit="1" customWidth="1"/>
    <col min="3856" max="3856" width="9.109375" style="857"/>
    <col min="3857" max="3860" width="9.5546875" style="857" bestFit="1" customWidth="1"/>
    <col min="3861" max="3862" width="10.6640625" style="857" bestFit="1" customWidth="1"/>
    <col min="3863" max="4097" width="9.109375" style="857"/>
    <col min="4098" max="4098" width="25.6640625" style="857" customWidth="1"/>
    <col min="4099" max="4105" width="12.109375" style="857" customWidth="1"/>
    <col min="4106" max="4106" width="25.5546875" style="857" customWidth="1"/>
    <col min="4107" max="4109" width="9.5546875" style="857" bestFit="1" customWidth="1"/>
    <col min="4110" max="4111" width="10.6640625" style="857" bestFit="1" customWidth="1"/>
    <col min="4112" max="4112" width="9.109375" style="857"/>
    <col min="4113" max="4116" width="9.5546875" style="857" bestFit="1" customWidth="1"/>
    <col min="4117" max="4118" width="10.6640625" style="857" bestFit="1" customWidth="1"/>
    <col min="4119" max="4353" width="9.109375" style="857"/>
    <col min="4354" max="4354" width="25.6640625" style="857" customWidth="1"/>
    <col min="4355" max="4361" width="12.109375" style="857" customWidth="1"/>
    <col min="4362" max="4362" width="25.5546875" style="857" customWidth="1"/>
    <col min="4363" max="4365" width="9.5546875" style="857" bestFit="1" customWidth="1"/>
    <col min="4366" max="4367" width="10.6640625" style="857" bestFit="1" customWidth="1"/>
    <col min="4368" max="4368" width="9.109375" style="857"/>
    <col min="4369" max="4372" width="9.5546875" style="857" bestFit="1" customWidth="1"/>
    <col min="4373" max="4374" width="10.6640625" style="857" bestFit="1" customWidth="1"/>
    <col min="4375" max="4609" width="9.109375" style="857"/>
    <col min="4610" max="4610" width="25.6640625" style="857" customWidth="1"/>
    <col min="4611" max="4617" width="12.109375" style="857" customWidth="1"/>
    <col min="4618" max="4618" width="25.5546875" style="857" customWidth="1"/>
    <col min="4619" max="4621" width="9.5546875" style="857" bestFit="1" customWidth="1"/>
    <col min="4622" max="4623" width="10.6640625" style="857" bestFit="1" customWidth="1"/>
    <col min="4624" max="4624" width="9.109375" style="857"/>
    <col min="4625" max="4628" width="9.5546875" style="857" bestFit="1" customWidth="1"/>
    <col min="4629" max="4630" width="10.6640625" style="857" bestFit="1" customWidth="1"/>
    <col min="4631" max="4865" width="9.109375" style="857"/>
    <col min="4866" max="4866" width="25.6640625" style="857" customWidth="1"/>
    <col min="4867" max="4873" width="12.109375" style="857" customWidth="1"/>
    <col min="4874" max="4874" width="25.5546875" style="857" customWidth="1"/>
    <col min="4875" max="4877" width="9.5546875" style="857" bestFit="1" customWidth="1"/>
    <col min="4878" max="4879" width="10.6640625" style="857" bestFit="1" customWidth="1"/>
    <col min="4880" max="4880" width="9.109375" style="857"/>
    <col min="4881" max="4884" width="9.5546875" style="857" bestFit="1" customWidth="1"/>
    <col min="4885" max="4886" width="10.6640625" style="857" bestFit="1" customWidth="1"/>
    <col min="4887" max="5121" width="9.109375" style="857"/>
    <col min="5122" max="5122" width="25.6640625" style="857" customWidth="1"/>
    <col min="5123" max="5129" width="12.109375" style="857" customWidth="1"/>
    <col min="5130" max="5130" width="25.5546875" style="857" customWidth="1"/>
    <col min="5131" max="5133" width="9.5546875" style="857" bestFit="1" customWidth="1"/>
    <col min="5134" max="5135" width="10.6640625" style="857" bestFit="1" customWidth="1"/>
    <col min="5136" max="5136" width="9.109375" style="857"/>
    <col min="5137" max="5140" width="9.5546875" style="857" bestFit="1" customWidth="1"/>
    <col min="5141" max="5142" width="10.6640625" style="857" bestFit="1" customWidth="1"/>
    <col min="5143" max="5377" width="9.109375" style="857"/>
    <col min="5378" max="5378" width="25.6640625" style="857" customWidth="1"/>
    <col min="5379" max="5385" width="12.109375" style="857" customWidth="1"/>
    <col min="5386" max="5386" width="25.5546875" style="857" customWidth="1"/>
    <col min="5387" max="5389" width="9.5546875" style="857" bestFit="1" customWidth="1"/>
    <col min="5390" max="5391" width="10.6640625" style="857" bestFit="1" customWidth="1"/>
    <col min="5392" max="5392" width="9.109375" style="857"/>
    <col min="5393" max="5396" width="9.5546875" style="857" bestFit="1" customWidth="1"/>
    <col min="5397" max="5398" width="10.6640625" style="857" bestFit="1" customWidth="1"/>
    <col min="5399" max="5633" width="9.109375" style="857"/>
    <col min="5634" max="5634" width="25.6640625" style="857" customWidth="1"/>
    <col min="5635" max="5641" width="12.109375" style="857" customWidth="1"/>
    <col min="5642" max="5642" width="25.5546875" style="857" customWidth="1"/>
    <col min="5643" max="5645" width="9.5546875" style="857" bestFit="1" customWidth="1"/>
    <col min="5646" max="5647" width="10.6640625" style="857" bestFit="1" customWidth="1"/>
    <col min="5648" max="5648" width="9.109375" style="857"/>
    <col min="5649" max="5652" width="9.5546875" style="857" bestFit="1" customWidth="1"/>
    <col min="5653" max="5654" width="10.6640625" style="857" bestFit="1" customWidth="1"/>
    <col min="5655" max="5889" width="9.109375" style="857"/>
    <col min="5890" max="5890" width="25.6640625" style="857" customWidth="1"/>
    <col min="5891" max="5897" width="12.109375" style="857" customWidth="1"/>
    <col min="5898" max="5898" width="25.5546875" style="857" customWidth="1"/>
    <col min="5899" max="5901" width="9.5546875" style="857" bestFit="1" customWidth="1"/>
    <col min="5902" max="5903" width="10.6640625" style="857" bestFit="1" customWidth="1"/>
    <col min="5904" max="5904" width="9.109375" style="857"/>
    <col min="5905" max="5908" width="9.5546875" style="857" bestFit="1" customWidth="1"/>
    <col min="5909" max="5910" width="10.6640625" style="857" bestFit="1" customWidth="1"/>
    <col min="5911" max="6145" width="9.109375" style="857"/>
    <col min="6146" max="6146" width="25.6640625" style="857" customWidth="1"/>
    <col min="6147" max="6153" width="12.109375" style="857" customWidth="1"/>
    <col min="6154" max="6154" width="25.5546875" style="857" customWidth="1"/>
    <col min="6155" max="6157" width="9.5546875" style="857" bestFit="1" customWidth="1"/>
    <col min="6158" max="6159" width="10.6640625" style="857" bestFit="1" customWidth="1"/>
    <col min="6160" max="6160" width="9.109375" style="857"/>
    <col min="6161" max="6164" width="9.5546875" style="857" bestFit="1" customWidth="1"/>
    <col min="6165" max="6166" width="10.6640625" style="857" bestFit="1" customWidth="1"/>
    <col min="6167" max="6401" width="9.109375" style="857"/>
    <col min="6402" max="6402" width="25.6640625" style="857" customWidth="1"/>
    <col min="6403" max="6409" width="12.109375" style="857" customWidth="1"/>
    <col min="6410" max="6410" width="25.5546875" style="857" customWidth="1"/>
    <col min="6411" max="6413" width="9.5546875" style="857" bestFit="1" customWidth="1"/>
    <col min="6414" max="6415" width="10.6640625" style="857" bestFit="1" customWidth="1"/>
    <col min="6416" max="6416" width="9.109375" style="857"/>
    <col min="6417" max="6420" width="9.5546875" style="857" bestFit="1" customWidth="1"/>
    <col min="6421" max="6422" width="10.6640625" style="857" bestFit="1" customWidth="1"/>
    <col min="6423" max="6657" width="9.109375" style="857"/>
    <col min="6658" max="6658" width="25.6640625" style="857" customWidth="1"/>
    <col min="6659" max="6665" width="12.109375" style="857" customWidth="1"/>
    <col min="6666" max="6666" width="25.5546875" style="857" customWidth="1"/>
    <col min="6667" max="6669" width="9.5546875" style="857" bestFit="1" customWidth="1"/>
    <col min="6670" max="6671" width="10.6640625" style="857" bestFit="1" customWidth="1"/>
    <col min="6672" max="6672" width="9.109375" style="857"/>
    <col min="6673" max="6676" width="9.5546875" style="857" bestFit="1" customWidth="1"/>
    <col min="6677" max="6678" width="10.6640625" style="857" bestFit="1" customWidth="1"/>
    <col min="6679" max="6913" width="9.109375" style="857"/>
    <col min="6914" max="6914" width="25.6640625" style="857" customWidth="1"/>
    <col min="6915" max="6921" width="12.109375" style="857" customWidth="1"/>
    <col min="6922" max="6922" width="25.5546875" style="857" customWidth="1"/>
    <col min="6923" max="6925" width="9.5546875" style="857" bestFit="1" customWidth="1"/>
    <col min="6926" max="6927" width="10.6640625" style="857" bestFit="1" customWidth="1"/>
    <col min="6928" max="6928" width="9.109375" style="857"/>
    <col min="6929" max="6932" width="9.5546875" style="857" bestFit="1" customWidth="1"/>
    <col min="6933" max="6934" width="10.6640625" style="857" bestFit="1" customWidth="1"/>
    <col min="6935" max="7169" width="9.109375" style="857"/>
    <col min="7170" max="7170" width="25.6640625" style="857" customWidth="1"/>
    <col min="7171" max="7177" width="12.109375" style="857" customWidth="1"/>
    <col min="7178" max="7178" width="25.5546875" style="857" customWidth="1"/>
    <col min="7179" max="7181" width="9.5546875" style="857" bestFit="1" customWidth="1"/>
    <col min="7182" max="7183" width="10.6640625" style="857" bestFit="1" customWidth="1"/>
    <col min="7184" max="7184" width="9.109375" style="857"/>
    <col min="7185" max="7188" width="9.5546875" style="857" bestFit="1" customWidth="1"/>
    <col min="7189" max="7190" width="10.6640625" style="857" bestFit="1" customWidth="1"/>
    <col min="7191" max="7425" width="9.109375" style="857"/>
    <col min="7426" max="7426" width="25.6640625" style="857" customWidth="1"/>
    <col min="7427" max="7433" width="12.109375" style="857" customWidth="1"/>
    <col min="7434" max="7434" width="25.5546875" style="857" customWidth="1"/>
    <col min="7435" max="7437" width="9.5546875" style="857" bestFit="1" customWidth="1"/>
    <col min="7438" max="7439" width="10.6640625" style="857" bestFit="1" customWidth="1"/>
    <col min="7440" max="7440" width="9.109375" style="857"/>
    <col min="7441" max="7444" width="9.5546875" style="857" bestFit="1" customWidth="1"/>
    <col min="7445" max="7446" width="10.6640625" style="857" bestFit="1" customWidth="1"/>
    <col min="7447" max="7681" width="9.109375" style="857"/>
    <col min="7682" max="7682" width="25.6640625" style="857" customWidth="1"/>
    <col min="7683" max="7689" width="12.109375" style="857" customWidth="1"/>
    <col min="7690" max="7690" width="25.5546875" style="857" customWidth="1"/>
    <col min="7691" max="7693" width="9.5546875" style="857" bestFit="1" customWidth="1"/>
    <col min="7694" max="7695" width="10.6640625" style="857" bestFit="1" customWidth="1"/>
    <col min="7696" max="7696" width="9.109375" style="857"/>
    <col min="7697" max="7700" width="9.5546875" style="857" bestFit="1" customWidth="1"/>
    <col min="7701" max="7702" width="10.6640625" style="857" bestFit="1" customWidth="1"/>
    <col min="7703" max="7937" width="9.109375" style="857"/>
    <col min="7938" max="7938" width="25.6640625" style="857" customWidth="1"/>
    <col min="7939" max="7945" width="12.109375" style="857" customWidth="1"/>
    <col min="7946" max="7946" width="25.5546875" style="857" customWidth="1"/>
    <col min="7947" max="7949" width="9.5546875" style="857" bestFit="1" customWidth="1"/>
    <col min="7950" max="7951" width="10.6640625" style="857" bestFit="1" customWidth="1"/>
    <col min="7952" max="7952" width="9.109375" style="857"/>
    <col min="7953" max="7956" width="9.5546875" style="857" bestFit="1" customWidth="1"/>
    <col min="7957" max="7958" width="10.6640625" style="857" bestFit="1" customWidth="1"/>
    <col min="7959" max="8193" width="9.109375" style="857"/>
    <col min="8194" max="8194" width="25.6640625" style="857" customWidth="1"/>
    <col min="8195" max="8201" width="12.109375" style="857" customWidth="1"/>
    <col min="8202" max="8202" width="25.5546875" style="857" customWidth="1"/>
    <col min="8203" max="8205" width="9.5546875" style="857" bestFit="1" customWidth="1"/>
    <col min="8206" max="8207" width="10.6640625" style="857" bestFit="1" customWidth="1"/>
    <col min="8208" max="8208" width="9.109375" style="857"/>
    <col min="8209" max="8212" width="9.5546875" style="857" bestFit="1" customWidth="1"/>
    <col min="8213" max="8214" width="10.6640625" style="857" bestFit="1" customWidth="1"/>
    <col min="8215" max="8449" width="9.109375" style="857"/>
    <col min="8450" max="8450" width="25.6640625" style="857" customWidth="1"/>
    <col min="8451" max="8457" width="12.109375" style="857" customWidth="1"/>
    <col min="8458" max="8458" width="25.5546875" style="857" customWidth="1"/>
    <col min="8459" max="8461" width="9.5546875" style="857" bestFit="1" customWidth="1"/>
    <col min="8462" max="8463" width="10.6640625" style="857" bestFit="1" customWidth="1"/>
    <col min="8464" max="8464" width="9.109375" style="857"/>
    <col min="8465" max="8468" width="9.5546875" style="857" bestFit="1" customWidth="1"/>
    <col min="8469" max="8470" width="10.6640625" style="857" bestFit="1" customWidth="1"/>
    <col min="8471" max="8705" width="9.109375" style="857"/>
    <col min="8706" max="8706" width="25.6640625" style="857" customWidth="1"/>
    <col min="8707" max="8713" width="12.109375" style="857" customWidth="1"/>
    <col min="8714" max="8714" width="25.5546875" style="857" customWidth="1"/>
    <col min="8715" max="8717" width="9.5546875" style="857" bestFit="1" customWidth="1"/>
    <col min="8718" max="8719" width="10.6640625" style="857" bestFit="1" customWidth="1"/>
    <col min="8720" max="8720" width="9.109375" style="857"/>
    <col min="8721" max="8724" width="9.5546875" style="857" bestFit="1" customWidth="1"/>
    <col min="8725" max="8726" width="10.6640625" style="857" bestFit="1" customWidth="1"/>
    <col min="8727" max="8961" width="9.109375" style="857"/>
    <col min="8962" max="8962" width="25.6640625" style="857" customWidth="1"/>
    <col min="8963" max="8969" width="12.109375" style="857" customWidth="1"/>
    <col min="8970" max="8970" width="25.5546875" style="857" customWidth="1"/>
    <col min="8971" max="8973" width="9.5546875" style="857" bestFit="1" customWidth="1"/>
    <col min="8974" max="8975" width="10.6640625" style="857" bestFit="1" customWidth="1"/>
    <col min="8976" max="8976" width="9.109375" style="857"/>
    <col min="8977" max="8980" width="9.5546875" style="857" bestFit="1" customWidth="1"/>
    <col min="8981" max="8982" width="10.6640625" style="857" bestFit="1" customWidth="1"/>
    <col min="8983" max="9217" width="9.109375" style="857"/>
    <col min="9218" max="9218" width="25.6640625" style="857" customWidth="1"/>
    <col min="9219" max="9225" width="12.109375" style="857" customWidth="1"/>
    <col min="9226" max="9226" width="25.5546875" style="857" customWidth="1"/>
    <col min="9227" max="9229" width="9.5546875" style="857" bestFit="1" customWidth="1"/>
    <col min="9230" max="9231" width="10.6640625" style="857" bestFit="1" customWidth="1"/>
    <col min="9232" max="9232" width="9.109375" style="857"/>
    <col min="9233" max="9236" width="9.5546875" style="857" bestFit="1" customWidth="1"/>
    <col min="9237" max="9238" width="10.6640625" style="857" bestFit="1" customWidth="1"/>
    <col min="9239" max="9473" width="9.109375" style="857"/>
    <col min="9474" max="9474" width="25.6640625" style="857" customWidth="1"/>
    <col min="9475" max="9481" width="12.109375" style="857" customWidth="1"/>
    <col min="9482" max="9482" width="25.5546875" style="857" customWidth="1"/>
    <col min="9483" max="9485" width="9.5546875" style="857" bestFit="1" customWidth="1"/>
    <col min="9486" max="9487" width="10.6640625" style="857" bestFit="1" customWidth="1"/>
    <col min="9488" max="9488" width="9.109375" style="857"/>
    <col min="9489" max="9492" width="9.5546875" style="857" bestFit="1" customWidth="1"/>
    <col min="9493" max="9494" width="10.6640625" style="857" bestFit="1" customWidth="1"/>
    <col min="9495" max="9729" width="9.109375" style="857"/>
    <col min="9730" max="9730" width="25.6640625" style="857" customWidth="1"/>
    <col min="9731" max="9737" width="12.109375" style="857" customWidth="1"/>
    <col min="9738" max="9738" width="25.5546875" style="857" customWidth="1"/>
    <col min="9739" max="9741" width="9.5546875" style="857" bestFit="1" customWidth="1"/>
    <col min="9742" max="9743" width="10.6640625" style="857" bestFit="1" customWidth="1"/>
    <col min="9744" max="9744" width="9.109375" style="857"/>
    <col min="9745" max="9748" width="9.5546875" style="857" bestFit="1" customWidth="1"/>
    <col min="9749" max="9750" width="10.6640625" style="857" bestFit="1" customWidth="1"/>
    <col min="9751" max="9985" width="9.109375" style="857"/>
    <col min="9986" max="9986" width="25.6640625" style="857" customWidth="1"/>
    <col min="9987" max="9993" width="12.109375" style="857" customWidth="1"/>
    <col min="9994" max="9994" width="25.5546875" style="857" customWidth="1"/>
    <col min="9995" max="9997" width="9.5546875" style="857" bestFit="1" customWidth="1"/>
    <col min="9998" max="9999" width="10.6640625" style="857" bestFit="1" customWidth="1"/>
    <col min="10000" max="10000" width="9.109375" style="857"/>
    <col min="10001" max="10004" width="9.5546875" style="857" bestFit="1" customWidth="1"/>
    <col min="10005" max="10006" width="10.6640625" style="857" bestFit="1" customWidth="1"/>
    <col min="10007" max="10241" width="9.109375" style="857"/>
    <col min="10242" max="10242" width="25.6640625" style="857" customWidth="1"/>
    <col min="10243" max="10249" width="12.109375" style="857" customWidth="1"/>
    <col min="10250" max="10250" width="25.5546875" style="857" customWidth="1"/>
    <col min="10251" max="10253" width="9.5546875" style="857" bestFit="1" customWidth="1"/>
    <col min="10254" max="10255" width="10.6640625" style="857" bestFit="1" customWidth="1"/>
    <col min="10256" max="10256" width="9.109375" style="857"/>
    <col min="10257" max="10260" width="9.5546875" style="857" bestFit="1" customWidth="1"/>
    <col min="10261" max="10262" width="10.6640625" style="857" bestFit="1" customWidth="1"/>
    <col min="10263" max="10497" width="9.109375" style="857"/>
    <col min="10498" max="10498" width="25.6640625" style="857" customWidth="1"/>
    <col min="10499" max="10505" width="12.109375" style="857" customWidth="1"/>
    <col min="10506" max="10506" width="25.5546875" style="857" customWidth="1"/>
    <col min="10507" max="10509" width="9.5546875" style="857" bestFit="1" customWidth="1"/>
    <col min="10510" max="10511" width="10.6640625" style="857" bestFit="1" customWidth="1"/>
    <col min="10512" max="10512" width="9.109375" style="857"/>
    <col min="10513" max="10516" width="9.5546875" style="857" bestFit="1" customWidth="1"/>
    <col min="10517" max="10518" width="10.6640625" style="857" bestFit="1" customWidth="1"/>
    <col min="10519" max="10753" width="9.109375" style="857"/>
    <col min="10754" max="10754" width="25.6640625" style="857" customWidth="1"/>
    <col min="10755" max="10761" width="12.109375" style="857" customWidth="1"/>
    <col min="10762" max="10762" width="25.5546875" style="857" customWidth="1"/>
    <col min="10763" max="10765" width="9.5546875" style="857" bestFit="1" customWidth="1"/>
    <col min="10766" max="10767" width="10.6640625" style="857" bestFit="1" customWidth="1"/>
    <col min="10768" max="10768" width="9.109375" style="857"/>
    <col min="10769" max="10772" width="9.5546875" style="857" bestFit="1" customWidth="1"/>
    <col min="10773" max="10774" width="10.6640625" style="857" bestFit="1" customWidth="1"/>
    <col min="10775" max="11009" width="9.109375" style="857"/>
    <col min="11010" max="11010" width="25.6640625" style="857" customWidth="1"/>
    <col min="11011" max="11017" width="12.109375" style="857" customWidth="1"/>
    <col min="11018" max="11018" width="25.5546875" style="857" customWidth="1"/>
    <col min="11019" max="11021" width="9.5546875" style="857" bestFit="1" customWidth="1"/>
    <col min="11022" max="11023" width="10.6640625" style="857" bestFit="1" customWidth="1"/>
    <col min="11024" max="11024" width="9.109375" style="857"/>
    <col min="11025" max="11028" width="9.5546875" style="857" bestFit="1" customWidth="1"/>
    <col min="11029" max="11030" width="10.6640625" style="857" bestFit="1" customWidth="1"/>
    <col min="11031" max="11265" width="9.109375" style="857"/>
    <col min="11266" max="11266" width="25.6640625" style="857" customWidth="1"/>
    <col min="11267" max="11273" width="12.109375" style="857" customWidth="1"/>
    <col min="11274" max="11274" width="25.5546875" style="857" customWidth="1"/>
    <col min="11275" max="11277" width="9.5546875" style="857" bestFit="1" customWidth="1"/>
    <col min="11278" max="11279" width="10.6640625" style="857" bestFit="1" customWidth="1"/>
    <col min="11280" max="11280" width="9.109375" style="857"/>
    <col min="11281" max="11284" width="9.5546875" style="857" bestFit="1" customWidth="1"/>
    <col min="11285" max="11286" width="10.6640625" style="857" bestFit="1" customWidth="1"/>
    <col min="11287" max="11521" width="9.109375" style="857"/>
    <col min="11522" max="11522" width="25.6640625" style="857" customWidth="1"/>
    <col min="11523" max="11529" width="12.109375" style="857" customWidth="1"/>
    <col min="11530" max="11530" width="25.5546875" style="857" customWidth="1"/>
    <col min="11531" max="11533" width="9.5546875" style="857" bestFit="1" customWidth="1"/>
    <col min="11534" max="11535" width="10.6640625" style="857" bestFit="1" customWidth="1"/>
    <col min="11536" max="11536" width="9.109375" style="857"/>
    <col min="11537" max="11540" width="9.5546875" style="857" bestFit="1" customWidth="1"/>
    <col min="11541" max="11542" width="10.6640625" style="857" bestFit="1" customWidth="1"/>
    <col min="11543" max="11777" width="9.109375" style="857"/>
    <col min="11778" max="11778" width="25.6640625" style="857" customWidth="1"/>
    <col min="11779" max="11785" width="12.109375" style="857" customWidth="1"/>
    <col min="11786" max="11786" width="25.5546875" style="857" customWidth="1"/>
    <col min="11787" max="11789" width="9.5546875" style="857" bestFit="1" customWidth="1"/>
    <col min="11790" max="11791" width="10.6640625" style="857" bestFit="1" customWidth="1"/>
    <col min="11792" max="11792" width="9.109375" style="857"/>
    <col min="11793" max="11796" width="9.5546875" style="857" bestFit="1" customWidth="1"/>
    <col min="11797" max="11798" width="10.6640625" style="857" bestFit="1" customWidth="1"/>
    <col min="11799" max="12033" width="9.109375" style="857"/>
    <col min="12034" max="12034" width="25.6640625" style="857" customWidth="1"/>
    <col min="12035" max="12041" width="12.109375" style="857" customWidth="1"/>
    <col min="12042" max="12042" width="25.5546875" style="857" customWidth="1"/>
    <col min="12043" max="12045" width="9.5546875" style="857" bestFit="1" customWidth="1"/>
    <col min="12046" max="12047" width="10.6640625" style="857" bestFit="1" customWidth="1"/>
    <col min="12048" max="12048" width="9.109375" style="857"/>
    <col min="12049" max="12052" width="9.5546875" style="857" bestFit="1" customWidth="1"/>
    <col min="12053" max="12054" width="10.6640625" style="857" bestFit="1" customWidth="1"/>
    <col min="12055" max="12289" width="9.109375" style="857"/>
    <col min="12290" max="12290" width="25.6640625" style="857" customWidth="1"/>
    <col min="12291" max="12297" width="12.109375" style="857" customWidth="1"/>
    <col min="12298" max="12298" width="25.5546875" style="857" customWidth="1"/>
    <col min="12299" max="12301" width="9.5546875" style="857" bestFit="1" customWidth="1"/>
    <col min="12302" max="12303" width="10.6640625" style="857" bestFit="1" customWidth="1"/>
    <col min="12304" max="12304" width="9.109375" style="857"/>
    <col min="12305" max="12308" width="9.5546875" style="857" bestFit="1" customWidth="1"/>
    <col min="12309" max="12310" width="10.6640625" style="857" bestFit="1" customWidth="1"/>
    <col min="12311" max="12545" width="9.109375" style="857"/>
    <col min="12546" max="12546" width="25.6640625" style="857" customWidth="1"/>
    <col min="12547" max="12553" width="12.109375" style="857" customWidth="1"/>
    <col min="12554" max="12554" width="25.5546875" style="857" customWidth="1"/>
    <col min="12555" max="12557" width="9.5546875" style="857" bestFit="1" customWidth="1"/>
    <col min="12558" max="12559" width="10.6640625" style="857" bestFit="1" customWidth="1"/>
    <col min="12560" max="12560" width="9.109375" style="857"/>
    <col min="12561" max="12564" width="9.5546875" style="857" bestFit="1" customWidth="1"/>
    <col min="12565" max="12566" width="10.6640625" style="857" bestFit="1" customWidth="1"/>
    <col min="12567" max="12801" width="9.109375" style="857"/>
    <col min="12802" max="12802" width="25.6640625" style="857" customWidth="1"/>
    <col min="12803" max="12809" width="12.109375" style="857" customWidth="1"/>
    <col min="12810" max="12810" width="25.5546875" style="857" customWidth="1"/>
    <col min="12811" max="12813" width="9.5546875" style="857" bestFit="1" customWidth="1"/>
    <col min="12814" max="12815" width="10.6640625" style="857" bestFit="1" customWidth="1"/>
    <col min="12816" max="12816" width="9.109375" style="857"/>
    <col min="12817" max="12820" width="9.5546875" style="857" bestFit="1" customWidth="1"/>
    <col min="12821" max="12822" width="10.6640625" style="857" bestFit="1" customWidth="1"/>
    <col min="12823" max="13057" width="9.109375" style="857"/>
    <col min="13058" max="13058" width="25.6640625" style="857" customWidth="1"/>
    <col min="13059" max="13065" width="12.109375" style="857" customWidth="1"/>
    <col min="13066" max="13066" width="25.5546875" style="857" customWidth="1"/>
    <col min="13067" max="13069" width="9.5546875" style="857" bestFit="1" customWidth="1"/>
    <col min="13070" max="13071" width="10.6640625" style="857" bestFit="1" customWidth="1"/>
    <col min="13072" max="13072" width="9.109375" style="857"/>
    <col min="13073" max="13076" width="9.5546875" style="857" bestFit="1" customWidth="1"/>
    <col min="13077" max="13078" width="10.6640625" style="857" bestFit="1" customWidth="1"/>
    <col min="13079" max="13313" width="9.109375" style="857"/>
    <col min="13314" max="13314" width="25.6640625" style="857" customWidth="1"/>
    <col min="13315" max="13321" width="12.109375" style="857" customWidth="1"/>
    <col min="13322" max="13322" width="25.5546875" style="857" customWidth="1"/>
    <col min="13323" max="13325" width="9.5546875" style="857" bestFit="1" customWidth="1"/>
    <col min="13326" max="13327" width="10.6640625" style="857" bestFit="1" customWidth="1"/>
    <col min="13328" max="13328" width="9.109375" style="857"/>
    <col min="13329" max="13332" width="9.5546875" style="857" bestFit="1" customWidth="1"/>
    <col min="13333" max="13334" width="10.6640625" style="857" bestFit="1" customWidth="1"/>
    <col min="13335" max="13569" width="9.109375" style="857"/>
    <col min="13570" max="13570" width="25.6640625" style="857" customWidth="1"/>
    <col min="13571" max="13577" width="12.109375" style="857" customWidth="1"/>
    <col min="13578" max="13578" width="25.5546875" style="857" customWidth="1"/>
    <col min="13579" max="13581" width="9.5546875" style="857" bestFit="1" customWidth="1"/>
    <col min="13582" max="13583" width="10.6640625" style="857" bestFit="1" customWidth="1"/>
    <col min="13584" max="13584" width="9.109375" style="857"/>
    <col min="13585" max="13588" width="9.5546875" style="857" bestFit="1" customWidth="1"/>
    <col min="13589" max="13590" width="10.6640625" style="857" bestFit="1" customWidth="1"/>
    <col min="13591" max="13825" width="9.109375" style="857"/>
    <col min="13826" max="13826" width="25.6640625" style="857" customWidth="1"/>
    <col min="13827" max="13833" width="12.109375" style="857" customWidth="1"/>
    <col min="13834" max="13834" width="25.5546875" style="857" customWidth="1"/>
    <col min="13835" max="13837" width="9.5546875" style="857" bestFit="1" customWidth="1"/>
    <col min="13838" max="13839" width="10.6640625" style="857" bestFit="1" customWidth="1"/>
    <col min="13840" max="13840" width="9.109375" style="857"/>
    <col min="13841" max="13844" width="9.5546875" style="857" bestFit="1" customWidth="1"/>
    <col min="13845" max="13846" width="10.6640625" style="857" bestFit="1" customWidth="1"/>
    <col min="13847" max="14081" width="9.109375" style="857"/>
    <col min="14082" max="14082" width="25.6640625" style="857" customWidth="1"/>
    <col min="14083" max="14089" width="12.109375" style="857" customWidth="1"/>
    <col min="14090" max="14090" width="25.5546875" style="857" customWidth="1"/>
    <col min="14091" max="14093" width="9.5546875" style="857" bestFit="1" customWidth="1"/>
    <col min="14094" max="14095" width="10.6640625" style="857" bestFit="1" customWidth="1"/>
    <col min="14096" max="14096" width="9.109375" style="857"/>
    <col min="14097" max="14100" width="9.5546875" style="857" bestFit="1" customWidth="1"/>
    <col min="14101" max="14102" width="10.6640625" style="857" bestFit="1" customWidth="1"/>
    <col min="14103" max="14337" width="9.109375" style="857"/>
    <col min="14338" max="14338" width="25.6640625" style="857" customWidth="1"/>
    <col min="14339" max="14345" width="12.109375" style="857" customWidth="1"/>
    <col min="14346" max="14346" width="25.5546875" style="857" customWidth="1"/>
    <col min="14347" max="14349" width="9.5546875" style="857" bestFit="1" customWidth="1"/>
    <col min="14350" max="14351" width="10.6640625" style="857" bestFit="1" customWidth="1"/>
    <col min="14352" max="14352" width="9.109375" style="857"/>
    <col min="14353" max="14356" width="9.5546875" style="857" bestFit="1" customWidth="1"/>
    <col min="14357" max="14358" width="10.6640625" style="857" bestFit="1" customWidth="1"/>
    <col min="14359" max="14593" width="9.109375" style="857"/>
    <col min="14594" max="14594" width="25.6640625" style="857" customWidth="1"/>
    <col min="14595" max="14601" width="12.109375" style="857" customWidth="1"/>
    <col min="14602" max="14602" width="25.5546875" style="857" customWidth="1"/>
    <col min="14603" max="14605" width="9.5546875" style="857" bestFit="1" customWidth="1"/>
    <col min="14606" max="14607" width="10.6640625" style="857" bestFit="1" customWidth="1"/>
    <col min="14608" max="14608" width="9.109375" style="857"/>
    <col min="14609" max="14612" width="9.5546875" style="857" bestFit="1" customWidth="1"/>
    <col min="14613" max="14614" width="10.6640625" style="857" bestFit="1" customWidth="1"/>
    <col min="14615" max="14849" width="9.109375" style="857"/>
    <col min="14850" max="14850" width="25.6640625" style="857" customWidth="1"/>
    <col min="14851" max="14857" width="12.109375" style="857" customWidth="1"/>
    <col min="14858" max="14858" width="25.5546875" style="857" customWidth="1"/>
    <col min="14859" max="14861" width="9.5546875" style="857" bestFit="1" customWidth="1"/>
    <col min="14862" max="14863" width="10.6640625" style="857" bestFit="1" customWidth="1"/>
    <col min="14864" max="14864" width="9.109375" style="857"/>
    <col min="14865" max="14868" width="9.5546875" style="857" bestFit="1" customWidth="1"/>
    <col min="14869" max="14870" width="10.6640625" style="857" bestFit="1" customWidth="1"/>
    <col min="14871" max="15105" width="9.109375" style="857"/>
    <col min="15106" max="15106" width="25.6640625" style="857" customWidth="1"/>
    <col min="15107" max="15113" width="12.109375" style="857" customWidth="1"/>
    <col min="15114" max="15114" width="25.5546875" style="857" customWidth="1"/>
    <col min="15115" max="15117" width="9.5546875" style="857" bestFit="1" customWidth="1"/>
    <col min="15118" max="15119" width="10.6640625" style="857" bestFit="1" customWidth="1"/>
    <col min="15120" max="15120" width="9.109375" style="857"/>
    <col min="15121" max="15124" width="9.5546875" style="857" bestFit="1" customWidth="1"/>
    <col min="15125" max="15126" width="10.6640625" style="857" bestFit="1" customWidth="1"/>
    <col min="15127" max="15361" width="9.109375" style="857"/>
    <col min="15362" max="15362" width="25.6640625" style="857" customWidth="1"/>
    <col min="15363" max="15369" width="12.109375" style="857" customWidth="1"/>
    <col min="15370" max="15370" width="25.5546875" style="857" customWidth="1"/>
    <col min="15371" max="15373" width="9.5546875" style="857" bestFit="1" customWidth="1"/>
    <col min="15374" max="15375" width="10.6640625" style="857" bestFit="1" customWidth="1"/>
    <col min="15376" max="15376" width="9.109375" style="857"/>
    <col min="15377" max="15380" width="9.5546875" style="857" bestFit="1" customWidth="1"/>
    <col min="15381" max="15382" width="10.6640625" style="857" bestFit="1" customWidth="1"/>
    <col min="15383" max="15617" width="9.109375" style="857"/>
    <col min="15618" max="15618" width="25.6640625" style="857" customWidth="1"/>
    <col min="15619" max="15625" width="12.109375" style="857" customWidth="1"/>
    <col min="15626" max="15626" width="25.5546875" style="857" customWidth="1"/>
    <col min="15627" max="15629" width="9.5546875" style="857" bestFit="1" customWidth="1"/>
    <col min="15630" max="15631" width="10.6640625" style="857" bestFit="1" customWidth="1"/>
    <col min="15632" max="15632" width="9.109375" style="857"/>
    <col min="15633" max="15636" width="9.5546875" style="857" bestFit="1" customWidth="1"/>
    <col min="15637" max="15638" width="10.6640625" style="857" bestFit="1" customWidth="1"/>
    <col min="15639" max="15873" width="9.109375" style="857"/>
    <col min="15874" max="15874" width="25.6640625" style="857" customWidth="1"/>
    <col min="15875" max="15881" width="12.109375" style="857" customWidth="1"/>
    <col min="15882" max="15882" width="25.5546875" style="857" customWidth="1"/>
    <col min="15883" max="15885" width="9.5546875" style="857" bestFit="1" customWidth="1"/>
    <col min="15886" max="15887" width="10.6640625" style="857" bestFit="1" customWidth="1"/>
    <col min="15888" max="15888" width="9.109375" style="857"/>
    <col min="15889" max="15892" width="9.5546875" style="857" bestFit="1" customWidth="1"/>
    <col min="15893" max="15894" width="10.6640625" style="857" bestFit="1" customWidth="1"/>
    <col min="15895" max="16129" width="9.109375" style="857"/>
    <col min="16130" max="16130" width="25.6640625" style="857" customWidth="1"/>
    <col min="16131" max="16137" width="12.109375" style="857" customWidth="1"/>
    <col min="16138" max="16138" width="25.5546875" style="857" customWidth="1"/>
    <col min="16139" max="16141" width="9.5546875" style="857" bestFit="1" customWidth="1"/>
    <col min="16142" max="16143" width="10.6640625" style="857" bestFit="1" customWidth="1"/>
    <col min="16144" max="16144" width="9.109375" style="857"/>
    <col min="16145" max="16148" width="9.5546875" style="857" bestFit="1" customWidth="1"/>
    <col min="16149" max="16150" width="10.6640625" style="857" bestFit="1" customWidth="1"/>
    <col min="16151" max="16384" width="9.109375" style="857"/>
  </cols>
  <sheetData>
    <row r="1" spans="1:54" ht="15.75" customHeight="1">
      <c r="A1" s="855" t="s">
        <v>1120</v>
      </c>
      <c r="B1" s="856"/>
      <c r="C1" s="856"/>
      <c r="D1" s="856"/>
      <c r="E1" s="856"/>
      <c r="F1" s="856"/>
      <c r="G1" s="856"/>
      <c r="H1" s="856"/>
      <c r="I1" s="856"/>
    </row>
    <row r="2" spans="1:54" ht="15.75" customHeight="1">
      <c r="A2" s="858" t="s">
        <v>1023</v>
      </c>
      <c r="B2" s="859"/>
      <c r="C2" s="860"/>
      <c r="D2" s="860"/>
      <c r="E2" s="860"/>
      <c r="F2" s="1279" t="s">
        <v>751</v>
      </c>
      <c r="G2" s="860"/>
      <c r="H2" s="860"/>
      <c r="I2" s="860"/>
      <c r="J2" s="861" t="s">
        <v>17</v>
      </c>
    </row>
    <row r="3" spans="1:54" ht="40.5" customHeight="1">
      <c r="A3" s="862" t="s">
        <v>1118</v>
      </c>
      <c r="B3" s="862">
        <v>2013</v>
      </c>
      <c r="C3" s="862">
        <v>2014</v>
      </c>
      <c r="D3" s="862">
        <v>2015</v>
      </c>
      <c r="E3" s="862">
        <v>2016</v>
      </c>
      <c r="F3" s="862">
        <v>2017</v>
      </c>
      <c r="G3" s="862">
        <v>2018</v>
      </c>
      <c r="H3" s="862">
        <v>2019</v>
      </c>
      <c r="I3" s="862"/>
      <c r="J3" s="863"/>
    </row>
    <row r="4" spans="1:54" ht="60" customHeight="1">
      <c r="A4" s="864" t="s">
        <v>221</v>
      </c>
      <c r="B4" s="865">
        <v>146444.55037300001</v>
      </c>
      <c r="C4" s="865">
        <v>147778.52332400001</v>
      </c>
      <c r="D4" s="865">
        <v>126868.18744199997</v>
      </c>
      <c r="E4" s="865">
        <v>121013.27591699999</v>
      </c>
      <c r="F4" s="865">
        <v>138596.80852400002</v>
      </c>
      <c r="G4" s="865">
        <v>136737.40214999998</v>
      </c>
      <c r="H4" s="866">
        <v>112966.09429699999</v>
      </c>
      <c r="I4" s="866"/>
      <c r="J4" s="867" t="s">
        <v>222</v>
      </c>
      <c r="K4" s="868"/>
      <c r="L4" s="868"/>
      <c r="M4" s="868"/>
      <c r="N4" s="868"/>
      <c r="O4" s="868"/>
      <c r="Q4" s="868"/>
      <c r="R4" s="868"/>
      <c r="S4" s="868"/>
      <c r="T4" s="868"/>
      <c r="U4" s="868"/>
      <c r="V4" s="868"/>
    </row>
    <row r="5" spans="1:54" ht="60" customHeight="1">
      <c r="A5" s="864" t="s">
        <v>223</v>
      </c>
      <c r="B5" s="865">
        <v>1784.9047579999999</v>
      </c>
      <c r="C5" s="865">
        <v>1253.8916059999999</v>
      </c>
      <c r="D5" s="865">
        <v>1434.9016860000002</v>
      </c>
      <c r="E5" s="865">
        <v>1768.6020459999997</v>
      </c>
      <c r="F5" s="865">
        <v>1294.5041360000002</v>
      </c>
      <c r="G5" s="865">
        <v>1299.4185860000002</v>
      </c>
      <c r="H5" s="866">
        <v>1447.8974000000001</v>
      </c>
      <c r="I5" s="866"/>
      <c r="J5" s="867" t="s">
        <v>224</v>
      </c>
      <c r="K5" s="868"/>
      <c r="L5" s="868"/>
      <c r="M5" s="868"/>
      <c r="N5" s="868"/>
      <c r="O5" s="868"/>
      <c r="Q5" s="868"/>
      <c r="R5" s="868"/>
      <c r="S5" s="868"/>
      <c r="T5" s="868"/>
      <c r="U5" s="868"/>
      <c r="V5" s="868"/>
    </row>
    <row r="6" spans="1:54" ht="60" customHeight="1">
      <c r="A6" s="864" t="s">
        <v>225</v>
      </c>
      <c r="B6" s="865">
        <v>43544.972036999985</v>
      </c>
      <c r="C6" s="865">
        <v>40577.283077</v>
      </c>
      <c r="D6" s="865">
        <v>37840.931748999996</v>
      </c>
      <c r="E6" s="865">
        <v>36716.500271000004</v>
      </c>
      <c r="F6" s="865">
        <v>40374.083042999999</v>
      </c>
      <c r="G6" s="865">
        <v>39129.379961000006</v>
      </c>
      <c r="H6" s="866">
        <v>37177.022109999998</v>
      </c>
      <c r="I6" s="866"/>
      <c r="J6" s="867" t="s">
        <v>226</v>
      </c>
      <c r="K6" s="868"/>
      <c r="L6" s="868"/>
      <c r="M6" s="868"/>
      <c r="N6" s="868"/>
      <c r="O6" s="868"/>
      <c r="Q6" s="868"/>
      <c r="R6" s="868"/>
      <c r="S6" s="868"/>
      <c r="T6" s="868"/>
      <c r="U6" s="868"/>
      <c r="V6" s="868"/>
    </row>
    <row r="7" spans="1:54" ht="60" customHeight="1">
      <c r="A7" s="864" t="s">
        <v>227</v>
      </c>
      <c r="B7" s="865">
        <v>32759.357654000003</v>
      </c>
      <c r="C7" s="865">
        <v>24889.607694000002</v>
      </c>
      <c r="D7" s="865">
        <v>20159.751215000004</v>
      </c>
      <c r="E7" s="865">
        <v>23107.208263999997</v>
      </c>
      <c r="F7" s="865">
        <v>34439.947754000001</v>
      </c>
      <c r="G7" s="865">
        <v>28756.744822999997</v>
      </c>
      <c r="H7" s="866">
        <v>29238.409664000006</v>
      </c>
      <c r="I7" s="866"/>
      <c r="J7" s="867" t="s">
        <v>228</v>
      </c>
      <c r="K7" s="868"/>
      <c r="L7" s="868"/>
      <c r="M7" s="868"/>
      <c r="N7" s="868"/>
      <c r="O7" s="868"/>
      <c r="Q7" s="868"/>
      <c r="R7" s="868"/>
      <c r="S7" s="868"/>
      <c r="T7" s="868"/>
      <c r="U7" s="868"/>
      <c r="V7" s="868"/>
    </row>
    <row r="8" spans="1:54" ht="60" customHeight="1">
      <c r="A8" s="864" t="s">
        <v>229</v>
      </c>
      <c r="B8" s="865">
        <v>36289.018179999999</v>
      </c>
      <c r="C8" s="865">
        <v>36643.123503999996</v>
      </c>
      <c r="D8" s="865">
        <v>27315.439362999998</v>
      </c>
      <c r="E8" s="865">
        <v>19583.655361000001</v>
      </c>
      <c r="F8" s="865">
        <v>24009.784454999997</v>
      </c>
      <c r="G8" s="865">
        <v>25229.537125000003</v>
      </c>
      <c r="H8" s="866">
        <v>29514.041391999999</v>
      </c>
      <c r="I8" s="866"/>
      <c r="J8" s="867" t="s">
        <v>230</v>
      </c>
      <c r="K8" s="868"/>
      <c r="L8" s="868"/>
      <c r="M8" s="868"/>
      <c r="N8" s="868"/>
      <c r="O8" s="868"/>
      <c r="Q8" s="869"/>
      <c r="R8" s="869"/>
      <c r="S8" s="869"/>
      <c r="T8" s="869"/>
      <c r="U8" s="869"/>
      <c r="V8" s="869"/>
    </row>
    <row r="9" spans="1:54" s="873" customFormat="1" ht="60" customHeight="1">
      <c r="A9" s="870" t="s">
        <v>139</v>
      </c>
      <c r="B9" s="871">
        <f t="shared" ref="B9:H9" si="0">SUM(B4:B8)</f>
        <v>260822.80300199997</v>
      </c>
      <c r="C9" s="871">
        <f t="shared" si="0"/>
        <v>251142.42920499999</v>
      </c>
      <c r="D9" s="871">
        <f>SUM(D4:D8)</f>
        <v>213619.21145499992</v>
      </c>
      <c r="E9" s="871">
        <f>SUM(E4:E8)</f>
        <v>202189.241859</v>
      </c>
      <c r="F9" s="871">
        <f>SUM(F4:F8)</f>
        <v>238715.127912</v>
      </c>
      <c r="G9" s="871">
        <f t="shared" si="0"/>
        <v>231152.48264499998</v>
      </c>
      <c r="H9" s="871">
        <f t="shared" si="0"/>
        <v>210343.46486299997</v>
      </c>
      <c r="I9" s="871"/>
      <c r="J9" s="870" t="s">
        <v>140</v>
      </c>
      <c r="K9" s="872"/>
      <c r="L9" s="872"/>
      <c r="M9" s="872"/>
      <c r="N9" s="872"/>
      <c r="O9" s="872"/>
      <c r="P9" s="872"/>
      <c r="Q9" s="872"/>
      <c r="R9" s="872"/>
      <c r="S9" s="872"/>
      <c r="T9" s="872"/>
      <c r="U9" s="872"/>
      <c r="V9" s="872"/>
      <c r="W9" s="872"/>
      <c r="X9" s="872"/>
      <c r="Y9" s="872"/>
      <c r="Z9" s="872"/>
      <c r="AA9" s="872"/>
      <c r="AB9" s="872"/>
      <c r="AC9" s="872"/>
      <c r="AD9" s="872"/>
      <c r="AE9" s="872"/>
      <c r="AF9" s="872"/>
      <c r="AG9" s="872"/>
      <c r="AH9" s="872"/>
      <c r="AI9" s="872"/>
      <c r="AJ9" s="872"/>
      <c r="AK9" s="872"/>
      <c r="AL9" s="872"/>
      <c r="AM9" s="872"/>
      <c r="AN9" s="872"/>
      <c r="AO9" s="872"/>
      <c r="AP9" s="872"/>
      <c r="AQ9" s="872"/>
      <c r="AR9" s="872"/>
      <c r="AS9" s="872"/>
      <c r="AT9" s="872"/>
      <c r="AU9" s="872"/>
      <c r="AV9" s="872"/>
      <c r="AW9" s="872"/>
      <c r="AX9" s="872"/>
      <c r="AY9" s="872"/>
      <c r="AZ9" s="872"/>
      <c r="BA9" s="872"/>
      <c r="BB9" s="872"/>
    </row>
    <row r="10" spans="1:54">
      <c r="A10" s="872" t="s">
        <v>903</v>
      </c>
      <c r="B10" s="856"/>
      <c r="C10" s="856"/>
      <c r="D10" s="856"/>
      <c r="E10" s="856"/>
      <c r="F10" s="856"/>
      <c r="G10" s="856"/>
      <c r="H10" s="856"/>
      <c r="I10" s="856"/>
      <c r="J10" s="872" t="s">
        <v>189</v>
      </c>
    </row>
    <row r="11" spans="1:54" ht="19.5" customHeight="1"/>
    <row r="13" spans="1:54" ht="18">
      <c r="A13" s="874"/>
      <c r="B13" s="856"/>
      <c r="C13" s="856"/>
      <c r="D13" s="856"/>
      <c r="E13" s="856"/>
      <c r="F13" s="856"/>
      <c r="G13" s="856"/>
      <c r="H13" s="856"/>
      <c r="I13" s="856"/>
      <c r="J13" s="856"/>
    </row>
    <row r="14" spans="1:54">
      <c r="A14" s="872"/>
      <c r="B14" s="856"/>
      <c r="C14" s="856"/>
      <c r="D14" s="856"/>
      <c r="E14" s="856"/>
      <c r="F14" s="856"/>
      <c r="G14" s="856"/>
      <c r="H14" s="856"/>
      <c r="I14" s="856"/>
      <c r="J14" s="856"/>
    </row>
    <row r="15" spans="1:54">
      <c r="A15" s="872"/>
      <c r="B15" s="856"/>
      <c r="C15" s="856"/>
      <c r="D15" s="856"/>
      <c r="E15" s="856"/>
      <c r="F15" s="856"/>
      <c r="G15" s="856"/>
      <c r="H15" s="856"/>
      <c r="I15" s="856"/>
      <c r="J15" s="856"/>
    </row>
    <row r="16" spans="1:54" ht="18">
      <c r="A16" s="875"/>
      <c r="B16" s="856"/>
      <c r="C16" s="856"/>
      <c r="D16" s="856"/>
      <c r="E16" s="856"/>
      <c r="F16" s="856"/>
      <c r="G16" s="856"/>
      <c r="H16" s="856"/>
      <c r="I16" s="856"/>
      <c r="J16" s="856"/>
    </row>
    <row r="17" spans="1:54">
      <c r="A17" s="876"/>
      <c r="B17" s="1402"/>
      <c r="C17" s="1402"/>
      <c r="D17" s="1402"/>
      <c r="E17" s="1402"/>
      <c r="F17" s="1402"/>
      <c r="G17" s="1402"/>
      <c r="H17" s="877"/>
      <c r="I17" s="1121"/>
      <c r="J17" s="856"/>
    </row>
    <row r="18" spans="1:54">
      <c r="A18" s="872"/>
      <c r="B18" s="872"/>
      <c r="C18" s="872"/>
      <c r="D18" s="872"/>
      <c r="E18" s="872"/>
      <c r="F18" s="872"/>
      <c r="G18" s="872"/>
      <c r="H18" s="872"/>
      <c r="I18" s="872"/>
      <c r="J18" s="856"/>
    </row>
    <row r="19" spans="1:54" ht="18">
      <c r="A19" s="872"/>
      <c r="B19" s="868"/>
      <c r="C19" s="868"/>
      <c r="D19" s="868"/>
      <c r="E19" s="868"/>
      <c r="F19" s="868"/>
      <c r="G19" s="868"/>
      <c r="H19" s="868"/>
      <c r="I19" s="868"/>
      <c r="J19" s="878"/>
    </row>
    <row r="20" spans="1:54" ht="18">
      <c r="A20" s="872"/>
      <c r="B20" s="868"/>
      <c r="C20" s="868"/>
      <c r="D20" s="868"/>
      <c r="E20" s="868"/>
      <c r="F20" s="868"/>
      <c r="G20" s="868"/>
      <c r="H20" s="868"/>
      <c r="I20" s="868"/>
      <c r="J20" s="878"/>
    </row>
    <row r="21" spans="1:54" ht="18">
      <c r="A21" s="872"/>
      <c r="B21" s="868"/>
      <c r="C21" s="868"/>
      <c r="D21" s="868"/>
      <c r="E21" s="868"/>
      <c r="F21" s="868"/>
      <c r="G21" s="868"/>
      <c r="H21" s="868"/>
      <c r="I21" s="868"/>
      <c r="J21" s="878"/>
    </row>
    <row r="22" spans="1:54" ht="18">
      <c r="A22" s="872"/>
      <c r="B22" s="868"/>
      <c r="C22" s="868"/>
      <c r="D22" s="868"/>
      <c r="E22" s="868"/>
      <c r="F22" s="868"/>
      <c r="G22" s="868"/>
      <c r="H22" s="868"/>
      <c r="I22" s="868"/>
      <c r="J22" s="878"/>
    </row>
    <row r="23" spans="1:54" ht="18">
      <c r="A23" s="872"/>
      <c r="B23" s="868"/>
      <c r="C23" s="868"/>
      <c r="D23" s="868"/>
      <c r="E23" s="868"/>
      <c r="F23" s="868"/>
      <c r="G23" s="868"/>
      <c r="H23" s="868"/>
      <c r="I23" s="868"/>
      <c r="J23" s="878"/>
    </row>
    <row r="24" spans="1:54" s="873" customFormat="1">
      <c r="A24" s="872"/>
      <c r="B24" s="869"/>
      <c r="C24" s="869"/>
      <c r="D24" s="869"/>
      <c r="E24" s="869"/>
      <c r="F24" s="869"/>
      <c r="G24" s="869"/>
      <c r="H24" s="869"/>
      <c r="I24" s="869"/>
      <c r="J24" s="872"/>
      <c r="K24" s="872"/>
      <c r="L24" s="872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2"/>
      <c r="AR24" s="872"/>
      <c r="AS24" s="872"/>
      <c r="AT24" s="872"/>
      <c r="AU24" s="872"/>
      <c r="AV24" s="872"/>
      <c r="AW24" s="872"/>
      <c r="AX24" s="872"/>
      <c r="AY24" s="872"/>
      <c r="AZ24" s="872"/>
      <c r="BA24" s="872"/>
      <c r="BB24" s="872"/>
    </row>
    <row r="25" spans="1:54">
      <c r="A25" s="872"/>
      <c r="B25" s="856"/>
      <c r="C25" s="856"/>
      <c r="D25" s="856"/>
      <c r="E25" s="856"/>
      <c r="F25" s="856"/>
      <c r="G25" s="856"/>
      <c r="H25" s="856"/>
      <c r="I25" s="856"/>
      <c r="J25" s="856"/>
    </row>
    <row r="26" spans="1:54">
      <c r="A26" s="872"/>
      <c r="B26" s="856"/>
      <c r="C26" s="856"/>
      <c r="D26" s="856"/>
      <c r="E26" s="856"/>
      <c r="F26" s="856"/>
      <c r="G26" s="856"/>
      <c r="H26" s="856"/>
      <c r="I26" s="856"/>
      <c r="J26" s="856"/>
    </row>
    <row r="27" spans="1:54">
      <c r="A27" s="872"/>
      <c r="B27" s="856"/>
      <c r="C27" s="856"/>
      <c r="D27" s="856"/>
      <c r="E27" s="856"/>
      <c r="F27" s="856"/>
      <c r="G27" s="856"/>
      <c r="H27" s="856"/>
      <c r="I27" s="856"/>
      <c r="J27" s="856"/>
    </row>
    <row r="28" spans="1:54">
      <c r="A28" s="872"/>
      <c r="B28" s="856"/>
      <c r="C28" s="856"/>
      <c r="D28" s="856"/>
      <c r="E28" s="856"/>
      <c r="F28" s="856"/>
      <c r="G28" s="856"/>
      <c r="H28" s="856"/>
      <c r="I28" s="856"/>
      <c r="J28" s="856"/>
    </row>
    <row r="29" spans="1:54">
      <c r="A29" s="872"/>
      <c r="B29" s="856"/>
      <c r="C29" s="856"/>
      <c r="D29" s="856"/>
      <c r="E29" s="856"/>
      <c r="F29" s="856"/>
      <c r="G29" s="856"/>
      <c r="H29" s="856"/>
      <c r="I29" s="856"/>
      <c r="J29" s="856"/>
    </row>
    <row r="30" spans="1:54">
      <c r="A30" s="872"/>
      <c r="B30" s="856"/>
      <c r="C30" s="856"/>
      <c r="D30" s="856"/>
      <c r="E30" s="856"/>
      <c r="F30" s="856"/>
      <c r="G30" s="856"/>
      <c r="H30" s="856"/>
      <c r="I30" s="856"/>
      <c r="J30" s="856"/>
    </row>
    <row r="31" spans="1:54">
      <c r="A31" s="872"/>
      <c r="B31" s="856"/>
      <c r="C31" s="856"/>
      <c r="D31" s="856"/>
      <c r="E31" s="856"/>
      <c r="F31" s="856"/>
      <c r="G31" s="856"/>
      <c r="H31" s="856"/>
      <c r="I31" s="856"/>
      <c r="J31" s="856"/>
    </row>
    <row r="32" spans="1:54">
      <c r="A32" s="872"/>
      <c r="B32" s="856"/>
      <c r="C32" s="856"/>
      <c r="D32" s="856"/>
      <c r="E32" s="856"/>
      <c r="F32" s="856"/>
      <c r="G32" s="856"/>
      <c r="H32" s="856"/>
      <c r="I32" s="856"/>
      <c r="J32" s="856"/>
    </row>
    <row r="33" spans="1:10">
      <c r="A33" s="872"/>
      <c r="B33" s="856"/>
      <c r="C33" s="856"/>
      <c r="D33" s="856"/>
      <c r="E33" s="856"/>
      <c r="F33" s="856"/>
      <c r="G33" s="856"/>
      <c r="H33" s="856"/>
      <c r="I33" s="856"/>
      <c r="J33" s="856"/>
    </row>
    <row r="34" spans="1:10">
      <c r="A34" s="872"/>
      <c r="B34" s="856"/>
      <c r="C34" s="856"/>
      <c r="D34" s="856"/>
      <c r="E34" s="856"/>
      <c r="F34" s="856"/>
      <c r="G34" s="856"/>
      <c r="H34" s="856"/>
      <c r="I34" s="856"/>
      <c r="J34" s="856"/>
    </row>
    <row r="35" spans="1:10">
      <c r="A35" s="872"/>
      <c r="B35" s="856"/>
      <c r="C35" s="856"/>
      <c r="D35" s="856"/>
      <c r="E35" s="856"/>
      <c r="F35" s="856"/>
      <c r="G35" s="856"/>
      <c r="H35" s="856"/>
      <c r="I35" s="856"/>
      <c r="J35" s="856"/>
    </row>
    <row r="36" spans="1:10">
      <c r="A36" s="872"/>
      <c r="B36" s="856"/>
      <c r="C36" s="856"/>
      <c r="D36" s="856"/>
      <c r="E36" s="856"/>
      <c r="F36" s="856"/>
      <c r="G36" s="856"/>
      <c r="H36" s="856"/>
      <c r="I36" s="856"/>
      <c r="J36" s="856"/>
    </row>
    <row r="37" spans="1:10">
      <c r="A37" s="872"/>
      <c r="B37" s="856"/>
      <c r="C37" s="856"/>
      <c r="D37" s="856"/>
      <c r="E37" s="856"/>
      <c r="F37" s="856"/>
      <c r="G37" s="856"/>
      <c r="H37" s="856"/>
      <c r="I37" s="856"/>
      <c r="J37" s="856"/>
    </row>
    <row r="38" spans="1:10">
      <c r="A38" s="872"/>
      <c r="B38" s="856"/>
      <c r="C38" s="856"/>
      <c r="D38" s="856"/>
      <c r="E38" s="856"/>
      <c r="F38" s="856"/>
      <c r="G38" s="856"/>
      <c r="H38" s="856"/>
      <c r="I38" s="856"/>
      <c r="J38" s="856"/>
    </row>
    <row r="39" spans="1:10">
      <c r="A39" s="872"/>
      <c r="B39" s="856"/>
      <c r="C39" s="856"/>
      <c r="D39" s="856"/>
      <c r="E39" s="856"/>
      <c r="F39" s="856"/>
      <c r="G39" s="856"/>
      <c r="H39" s="856"/>
      <c r="I39" s="856"/>
      <c r="J39" s="856"/>
    </row>
    <row r="40" spans="1:10">
      <c r="A40" s="872"/>
      <c r="B40" s="856"/>
      <c r="C40" s="856"/>
      <c r="D40" s="856"/>
      <c r="E40" s="856"/>
      <c r="F40" s="856"/>
      <c r="G40" s="856"/>
      <c r="H40" s="856"/>
      <c r="I40" s="856"/>
      <c r="J40" s="856"/>
    </row>
    <row r="41" spans="1:10">
      <c r="A41" s="872"/>
      <c r="B41" s="856"/>
      <c r="C41" s="856"/>
      <c r="D41" s="856"/>
      <c r="E41" s="856"/>
      <c r="F41" s="856"/>
      <c r="G41" s="856"/>
      <c r="H41" s="856"/>
      <c r="I41" s="856"/>
      <c r="J41" s="856"/>
    </row>
  </sheetData>
  <mergeCells count="1">
    <mergeCell ref="B17:G17"/>
  </mergeCells>
  <hyperlinks>
    <hyperlink ref="F2" location="'TABLOİÇİNDE-1'!A69" display="İÇİNDEKİLER / INDEX"/>
  </hyperlink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showGridLines="0" zoomScale="80" zoomScaleNormal="80" workbookViewId="0">
      <selection activeCell="A3" sqref="A3:A5"/>
    </sheetView>
  </sheetViews>
  <sheetFormatPr defaultColWidth="8.88671875" defaultRowHeight="15.6"/>
  <cols>
    <col min="1" max="1" width="37.6640625" style="222" customWidth="1"/>
    <col min="2" max="8" width="9.88671875" style="222" customWidth="1"/>
    <col min="9" max="9" width="1.6640625" style="222" customWidth="1"/>
    <col min="10" max="10" width="43.44140625" style="222" customWidth="1"/>
    <col min="11" max="250" width="8.88671875" style="222"/>
    <col min="251" max="251" width="37.6640625" style="222" customWidth="1"/>
    <col min="252" max="257" width="9.88671875" style="222" customWidth="1"/>
    <col min="258" max="258" width="1.6640625" style="222" customWidth="1"/>
    <col min="259" max="264" width="9.88671875" style="222" customWidth="1"/>
    <col min="265" max="265" width="1.6640625" style="222" customWidth="1"/>
    <col min="266" max="266" width="43.44140625" style="222" customWidth="1"/>
    <col min="267" max="506" width="8.88671875" style="222"/>
    <col min="507" max="507" width="37.6640625" style="222" customWidth="1"/>
    <col min="508" max="513" width="9.88671875" style="222" customWidth="1"/>
    <col min="514" max="514" width="1.6640625" style="222" customWidth="1"/>
    <col min="515" max="520" width="9.88671875" style="222" customWidth="1"/>
    <col min="521" max="521" width="1.6640625" style="222" customWidth="1"/>
    <col min="522" max="522" width="43.44140625" style="222" customWidth="1"/>
    <col min="523" max="762" width="8.88671875" style="222"/>
    <col min="763" max="763" width="37.6640625" style="222" customWidth="1"/>
    <col min="764" max="769" width="9.88671875" style="222" customWidth="1"/>
    <col min="770" max="770" width="1.6640625" style="222" customWidth="1"/>
    <col min="771" max="776" width="9.88671875" style="222" customWidth="1"/>
    <col min="777" max="777" width="1.6640625" style="222" customWidth="1"/>
    <col min="778" max="778" width="43.44140625" style="222" customWidth="1"/>
    <col min="779" max="1018" width="8.88671875" style="222"/>
    <col min="1019" max="1019" width="37.6640625" style="222" customWidth="1"/>
    <col min="1020" max="1025" width="9.88671875" style="222" customWidth="1"/>
    <col min="1026" max="1026" width="1.6640625" style="222" customWidth="1"/>
    <col min="1027" max="1032" width="9.88671875" style="222" customWidth="1"/>
    <col min="1033" max="1033" width="1.6640625" style="222" customWidth="1"/>
    <col min="1034" max="1034" width="43.44140625" style="222" customWidth="1"/>
    <col min="1035" max="1274" width="8.88671875" style="222"/>
    <col min="1275" max="1275" width="37.6640625" style="222" customWidth="1"/>
    <col min="1276" max="1281" width="9.88671875" style="222" customWidth="1"/>
    <col min="1282" max="1282" width="1.6640625" style="222" customWidth="1"/>
    <col min="1283" max="1288" width="9.88671875" style="222" customWidth="1"/>
    <col min="1289" max="1289" width="1.6640625" style="222" customWidth="1"/>
    <col min="1290" max="1290" width="43.44140625" style="222" customWidth="1"/>
    <col min="1291" max="1530" width="8.88671875" style="222"/>
    <col min="1531" max="1531" width="37.6640625" style="222" customWidth="1"/>
    <col min="1532" max="1537" width="9.88671875" style="222" customWidth="1"/>
    <col min="1538" max="1538" width="1.6640625" style="222" customWidth="1"/>
    <col min="1539" max="1544" width="9.88671875" style="222" customWidth="1"/>
    <col min="1545" max="1545" width="1.6640625" style="222" customWidth="1"/>
    <col min="1546" max="1546" width="43.44140625" style="222" customWidth="1"/>
    <col min="1547" max="1786" width="8.88671875" style="222"/>
    <col min="1787" max="1787" width="37.6640625" style="222" customWidth="1"/>
    <col min="1788" max="1793" width="9.88671875" style="222" customWidth="1"/>
    <col min="1794" max="1794" width="1.6640625" style="222" customWidth="1"/>
    <col min="1795" max="1800" width="9.88671875" style="222" customWidth="1"/>
    <col min="1801" max="1801" width="1.6640625" style="222" customWidth="1"/>
    <col min="1802" max="1802" width="43.44140625" style="222" customWidth="1"/>
    <col min="1803" max="2042" width="8.88671875" style="222"/>
    <col min="2043" max="2043" width="37.6640625" style="222" customWidth="1"/>
    <col min="2044" max="2049" width="9.88671875" style="222" customWidth="1"/>
    <col min="2050" max="2050" width="1.6640625" style="222" customWidth="1"/>
    <col min="2051" max="2056" width="9.88671875" style="222" customWidth="1"/>
    <col min="2057" max="2057" width="1.6640625" style="222" customWidth="1"/>
    <col min="2058" max="2058" width="43.44140625" style="222" customWidth="1"/>
    <col min="2059" max="2298" width="8.88671875" style="222"/>
    <col min="2299" max="2299" width="37.6640625" style="222" customWidth="1"/>
    <col min="2300" max="2305" width="9.88671875" style="222" customWidth="1"/>
    <col min="2306" max="2306" width="1.6640625" style="222" customWidth="1"/>
    <col min="2307" max="2312" width="9.88671875" style="222" customWidth="1"/>
    <col min="2313" max="2313" width="1.6640625" style="222" customWidth="1"/>
    <col min="2314" max="2314" width="43.44140625" style="222" customWidth="1"/>
    <col min="2315" max="2554" width="8.88671875" style="222"/>
    <col min="2555" max="2555" width="37.6640625" style="222" customWidth="1"/>
    <col min="2556" max="2561" width="9.88671875" style="222" customWidth="1"/>
    <col min="2562" max="2562" width="1.6640625" style="222" customWidth="1"/>
    <col min="2563" max="2568" width="9.88671875" style="222" customWidth="1"/>
    <col min="2569" max="2569" width="1.6640625" style="222" customWidth="1"/>
    <col min="2570" max="2570" width="43.44140625" style="222" customWidth="1"/>
    <col min="2571" max="2810" width="8.88671875" style="222"/>
    <col min="2811" max="2811" width="37.6640625" style="222" customWidth="1"/>
    <col min="2812" max="2817" width="9.88671875" style="222" customWidth="1"/>
    <col min="2818" max="2818" width="1.6640625" style="222" customWidth="1"/>
    <col min="2819" max="2824" width="9.88671875" style="222" customWidth="1"/>
    <col min="2825" max="2825" width="1.6640625" style="222" customWidth="1"/>
    <col min="2826" max="2826" width="43.44140625" style="222" customWidth="1"/>
    <col min="2827" max="3066" width="8.88671875" style="222"/>
    <col min="3067" max="3067" width="37.6640625" style="222" customWidth="1"/>
    <col min="3068" max="3073" width="9.88671875" style="222" customWidth="1"/>
    <col min="3074" max="3074" width="1.6640625" style="222" customWidth="1"/>
    <col min="3075" max="3080" width="9.88671875" style="222" customWidth="1"/>
    <col min="3081" max="3081" width="1.6640625" style="222" customWidth="1"/>
    <col min="3082" max="3082" width="43.44140625" style="222" customWidth="1"/>
    <col min="3083" max="3322" width="8.88671875" style="222"/>
    <col min="3323" max="3323" width="37.6640625" style="222" customWidth="1"/>
    <col min="3324" max="3329" width="9.88671875" style="222" customWidth="1"/>
    <col min="3330" max="3330" width="1.6640625" style="222" customWidth="1"/>
    <col min="3331" max="3336" width="9.88671875" style="222" customWidth="1"/>
    <col min="3337" max="3337" width="1.6640625" style="222" customWidth="1"/>
    <col min="3338" max="3338" width="43.44140625" style="222" customWidth="1"/>
    <col min="3339" max="3578" width="8.88671875" style="222"/>
    <col min="3579" max="3579" width="37.6640625" style="222" customWidth="1"/>
    <col min="3580" max="3585" width="9.88671875" style="222" customWidth="1"/>
    <col min="3586" max="3586" width="1.6640625" style="222" customWidth="1"/>
    <col min="3587" max="3592" width="9.88671875" style="222" customWidth="1"/>
    <col min="3593" max="3593" width="1.6640625" style="222" customWidth="1"/>
    <col min="3594" max="3594" width="43.44140625" style="222" customWidth="1"/>
    <col min="3595" max="3834" width="8.88671875" style="222"/>
    <col min="3835" max="3835" width="37.6640625" style="222" customWidth="1"/>
    <col min="3836" max="3841" width="9.88671875" style="222" customWidth="1"/>
    <col min="3842" max="3842" width="1.6640625" style="222" customWidth="1"/>
    <col min="3843" max="3848" width="9.88671875" style="222" customWidth="1"/>
    <col min="3849" max="3849" width="1.6640625" style="222" customWidth="1"/>
    <col min="3850" max="3850" width="43.44140625" style="222" customWidth="1"/>
    <col min="3851" max="4090" width="8.88671875" style="222"/>
    <col min="4091" max="4091" width="37.6640625" style="222" customWidth="1"/>
    <col min="4092" max="4097" width="9.88671875" style="222" customWidth="1"/>
    <col min="4098" max="4098" width="1.6640625" style="222" customWidth="1"/>
    <col min="4099" max="4104" width="9.88671875" style="222" customWidth="1"/>
    <col min="4105" max="4105" width="1.6640625" style="222" customWidth="1"/>
    <col min="4106" max="4106" width="43.44140625" style="222" customWidth="1"/>
    <col min="4107" max="4346" width="8.88671875" style="222"/>
    <col min="4347" max="4347" width="37.6640625" style="222" customWidth="1"/>
    <col min="4348" max="4353" width="9.88671875" style="222" customWidth="1"/>
    <col min="4354" max="4354" width="1.6640625" style="222" customWidth="1"/>
    <col min="4355" max="4360" width="9.88671875" style="222" customWidth="1"/>
    <col min="4361" max="4361" width="1.6640625" style="222" customWidth="1"/>
    <col min="4362" max="4362" width="43.44140625" style="222" customWidth="1"/>
    <col min="4363" max="4602" width="8.88671875" style="222"/>
    <col min="4603" max="4603" width="37.6640625" style="222" customWidth="1"/>
    <col min="4604" max="4609" width="9.88671875" style="222" customWidth="1"/>
    <col min="4610" max="4610" width="1.6640625" style="222" customWidth="1"/>
    <col min="4611" max="4616" width="9.88671875" style="222" customWidth="1"/>
    <col min="4617" max="4617" width="1.6640625" style="222" customWidth="1"/>
    <col min="4618" max="4618" width="43.44140625" style="222" customWidth="1"/>
    <col min="4619" max="4858" width="8.88671875" style="222"/>
    <col min="4859" max="4859" width="37.6640625" style="222" customWidth="1"/>
    <col min="4860" max="4865" width="9.88671875" style="222" customWidth="1"/>
    <col min="4866" max="4866" width="1.6640625" style="222" customWidth="1"/>
    <col min="4867" max="4872" width="9.88671875" style="222" customWidth="1"/>
    <col min="4873" max="4873" width="1.6640625" style="222" customWidth="1"/>
    <col min="4874" max="4874" width="43.44140625" style="222" customWidth="1"/>
    <col min="4875" max="5114" width="8.88671875" style="222"/>
    <col min="5115" max="5115" width="37.6640625" style="222" customWidth="1"/>
    <col min="5116" max="5121" width="9.88671875" style="222" customWidth="1"/>
    <col min="5122" max="5122" width="1.6640625" style="222" customWidth="1"/>
    <col min="5123" max="5128" width="9.88671875" style="222" customWidth="1"/>
    <col min="5129" max="5129" width="1.6640625" style="222" customWidth="1"/>
    <col min="5130" max="5130" width="43.44140625" style="222" customWidth="1"/>
    <col min="5131" max="5370" width="8.88671875" style="222"/>
    <col min="5371" max="5371" width="37.6640625" style="222" customWidth="1"/>
    <col min="5372" max="5377" width="9.88671875" style="222" customWidth="1"/>
    <col min="5378" max="5378" width="1.6640625" style="222" customWidth="1"/>
    <col min="5379" max="5384" width="9.88671875" style="222" customWidth="1"/>
    <col min="5385" max="5385" width="1.6640625" style="222" customWidth="1"/>
    <col min="5386" max="5386" width="43.44140625" style="222" customWidth="1"/>
    <col min="5387" max="5626" width="8.88671875" style="222"/>
    <col min="5627" max="5627" width="37.6640625" style="222" customWidth="1"/>
    <col min="5628" max="5633" width="9.88671875" style="222" customWidth="1"/>
    <col min="5634" max="5634" width="1.6640625" style="222" customWidth="1"/>
    <col min="5635" max="5640" width="9.88671875" style="222" customWidth="1"/>
    <col min="5641" max="5641" width="1.6640625" style="222" customWidth="1"/>
    <col min="5642" max="5642" width="43.44140625" style="222" customWidth="1"/>
    <col min="5643" max="5882" width="8.88671875" style="222"/>
    <col min="5883" max="5883" width="37.6640625" style="222" customWidth="1"/>
    <col min="5884" max="5889" width="9.88671875" style="222" customWidth="1"/>
    <col min="5890" max="5890" width="1.6640625" style="222" customWidth="1"/>
    <col min="5891" max="5896" width="9.88671875" style="222" customWidth="1"/>
    <col min="5897" max="5897" width="1.6640625" style="222" customWidth="1"/>
    <col min="5898" max="5898" width="43.44140625" style="222" customWidth="1"/>
    <col min="5899" max="6138" width="8.88671875" style="222"/>
    <col min="6139" max="6139" width="37.6640625" style="222" customWidth="1"/>
    <col min="6140" max="6145" width="9.88671875" style="222" customWidth="1"/>
    <col min="6146" max="6146" width="1.6640625" style="222" customWidth="1"/>
    <col min="6147" max="6152" width="9.88671875" style="222" customWidth="1"/>
    <col min="6153" max="6153" width="1.6640625" style="222" customWidth="1"/>
    <col min="6154" max="6154" width="43.44140625" style="222" customWidth="1"/>
    <col min="6155" max="6394" width="8.88671875" style="222"/>
    <col min="6395" max="6395" width="37.6640625" style="222" customWidth="1"/>
    <col min="6396" max="6401" width="9.88671875" style="222" customWidth="1"/>
    <col min="6402" max="6402" width="1.6640625" style="222" customWidth="1"/>
    <col min="6403" max="6408" width="9.88671875" style="222" customWidth="1"/>
    <col min="6409" max="6409" width="1.6640625" style="222" customWidth="1"/>
    <col min="6410" max="6410" width="43.44140625" style="222" customWidth="1"/>
    <col min="6411" max="6650" width="8.88671875" style="222"/>
    <col min="6651" max="6651" width="37.6640625" style="222" customWidth="1"/>
    <col min="6652" max="6657" width="9.88671875" style="222" customWidth="1"/>
    <col min="6658" max="6658" width="1.6640625" style="222" customWidth="1"/>
    <col min="6659" max="6664" width="9.88671875" style="222" customWidth="1"/>
    <col min="6665" max="6665" width="1.6640625" style="222" customWidth="1"/>
    <col min="6666" max="6666" width="43.44140625" style="222" customWidth="1"/>
    <col min="6667" max="6906" width="8.88671875" style="222"/>
    <col min="6907" max="6907" width="37.6640625" style="222" customWidth="1"/>
    <col min="6908" max="6913" width="9.88671875" style="222" customWidth="1"/>
    <col min="6914" max="6914" width="1.6640625" style="222" customWidth="1"/>
    <col min="6915" max="6920" width="9.88671875" style="222" customWidth="1"/>
    <col min="6921" max="6921" width="1.6640625" style="222" customWidth="1"/>
    <col min="6922" max="6922" width="43.44140625" style="222" customWidth="1"/>
    <col min="6923" max="7162" width="8.88671875" style="222"/>
    <col min="7163" max="7163" width="37.6640625" style="222" customWidth="1"/>
    <col min="7164" max="7169" width="9.88671875" style="222" customWidth="1"/>
    <col min="7170" max="7170" width="1.6640625" style="222" customWidth="1"/>
    <col min="7171" max="7176" width="9.88671875" style="222" customWidth="1"/>
    <col min="7177" max="7177" width="1.6640625" style="222" customWidth="1"/>
    <col min="7178" max="7178" width="43.44140625" style="222" customWidth="1"/>
    <col min="7179" max="7418" width="8.88671875" style="222"/>
    <col min="7419" max="7419" width="37.6640625" style="222" customWidth="1"/>
    <col min="7420" max="7425" width="9.88671875" style="222" customWidth="1"/>
    <col min="7426" max="7426" width="1.6640625" style="222" customWidth="1"/>
    <col min="7427" max="7432" width="9.88671875" style="222" customWidth="1"/>
    <col min="7433" max="7433" width="1.6640625" style="222" customWidth="1"/>
    <col min="7434" max="7434" width="43.44140625" style="222" customWidth="1"/>
    <col min="7435" max="7674" width="8.88671875" style="222"/>
    <col min="7675" max="7675" width="37.6640625" style="222" customWidth="1"/>
    <col min="7676" max="7681" width="9.88671875" style="222" customWidth="1"/>
    <col min="7682" max="7682" width="1.6640625" style="222" customWidth="1"/>
    <col min="7683" max="7688" width="9.88671875" style="222" customWidth="1"/>
    <col min="7689" max="7689" width="1.6640625" style="222" customWidth="1"/>
    <col min="7690" max="7690" width="43.44140625" style="222" customWidth="1"/>
    <col min="7691" max="7930" width="8.88671875" style="222"/>
    <col min="7931" max="7931" width="37.6640625" style="222" customWidth="1"/>
    <col min="7932" max="7937" width="9.88671875" style="222" customWidth="1"/>
    <col min="7938" max="7938" width="1.6640625" style="222" customWidth="1"/>
    <col min="7939" max="7944" width="9.88671875" style="222" customWidth="1"/>
    <col min="7945" max="7945" width="1.6640625" style="222" customWidth="1"/>
    <col min="7946" max="7946" width="43.44140625" style="222" customWidth="1"/>
    <col min="7947" max="8186" width="8.88671875" style="222"/>
    <col min="8187" max="8187" width="37.6640625" style="222" customWidth="1"/>
    <col min="8188" max="8193" width="9.88671875" style="222" customWidth="1"/>
    <col min="8194" max="8194" width="1.6640625" style="222" customWidth="1"/>
    <col min="8195" max="8200" width="9.88671875" style="222" customWidth="1"/>
    <col min="8201" max="8201" width="1.6640625" style="222" customWidth="1"/>
    <col min="8202" max="8202" width="43.44140625" style="222" customWidth="1"/>
    <col min="8203" max="8442" width="8.88671875" style="222"/>
    <col min="8443" max="8443" width="37.6640625" style="222" customWidth="1"/>
    <col min="8444" max="8449" width="9.88671875" style="222" customWidth="1"/>
    <col min="8450" max="8450" width="1.6640625" style="222" customWidth="1"/>
    <col min="8451" max="8456" width="9.88671875" style="222" customWidth="1"/>
    <col min="8457" max="8457" width="1.6640625" style="222" customWidth="1"/>
    <col min="8458" max="8458" width="43.44140625" style="222" customWidth="1"/>
    <col min="8459" max="8698" width="8.88671875" style="222"/>
    <col min="8699" max="8699" width="37.6640625" style="222" customWidth="1"/>
    <col min="8700" max="8705" width="9.88671875" style="222" customWidth="1"/>
    <col min="8706" max="8706" width="1.6640625" style="222" customWidth="1"/>
    <col min="8707" max="8712" width="9.88671875" style="222" customWidth="1"/>
    <col min="8713" max="8713" width="1.6640625" style="222" customWidth="1"/>
    <col min="8714" max="8714" width="43.44140625" style="222" customWidth="1"/>
    <col min="8715" max="8954" width="8.88671875" style="222"/>
    <col min="8955" max="8955" width="37.6640625" style="222" customWidth="1"/>
    <col min="8956" max="8961" width="9.88671875" style="222" customWidth="1"/>
    <col min="8962" max="8962" width="1.6640625" style="222" customWidth="1"/>
    <col min="8963" max="8968" width="9.88671875" style="222" customWidth="1"/>
    <col min="8969" max="8969" width="1.6640625" style="222" customWidth="1"/>
    <col min="8970" max="8970" width="43.44140625" style="222" customWidth="1"/>
    <col min="8971" max="9210" width="8.88671875" style="222"/>
    <col min="9211" max="9211" width="37.6640625" style="222" customWidth="1"/>
    <col min="9212" max="9217" width="9.88671875" style="222" customWidth="1"/>
    <col min="9218" max="9218" width="1.6640625" style="222" customWidth="1"/>
    <col min="9219" max="9224" width="9.88671875" style="222" customWidth="1"/>
    <col min="9225" max="9225" width="1.6640625" style="222" customWidth="1"/>
    <col min="9226" max="9226" width="43.44140625" style="222" customWidth="1"/>
    <col min="9227" max="9466" width="8.88671875" style="222"/>
    <col min="9467" max="9467" width="37.6640625" style="222" customWidth="1"/>
    <col min="9468" max="9473" width="9.88671875" style="222" customWidth="1"/>
    <col min="9474" max="9474" width="1.6640625" style="222" customWidth="1"/>
    <col min="9475" max="9480" width="9.88671875" style="222" customWidth="1"/>
    <col min="9481" max="9481" width="1.6640625" style="222" customWidth="1"/>
    <col min="9482" max="9482" width="43.44140625" style="222" customWidth="1"/>
    <col min="9483" max="9722" width="8.88671875" style="222"/>
    <col min="9723" max="9723" width="37.6640625" style="222" customWidth="1"/>
    <col min="9724" max="9729" width="9.88671875" style="222" customWidth="1"/>
    <col min="9730" max="9730" width="1.6640625" style="222" customWidth="1"/>
    <col min="9731" max="9736" width="9.88671875" style="222" customWidth="1"/>
    <col min="9737" max="9737" width="1.6640625" style="222" customWidth="1"/>
    <col min="9738" max="9738" width="43.44140625" style="222" customWidth="1"/>
    <col min="9739" max="9978" width="8.88671875" style="222"/>
    <col min="9979" max="9979" width="37.6640625" style="222" customWidth="1"/>
    <col min="9980" max="9985" width="9.88671875" style="222" customWidth="1"/>
    <col min="9986" max="9986" width="1.6640625" style="222" customWidth="1"/>
    <col min="9987" max="9992" width="9.88671875" style="222" customWidth="1"/>
    <col min="9993" max="9993" width="1.6640625" style="222" customWidth="1"/>
    <col min="9994" max="9994" width="43.44140625" style="222" customWidth="1"/>
    <col min="9995" max="10234" width="8.88671875" style="222"/>
    <col min="10235" max="10235" width="37.6640625" style="222" customWidth="1"/>
    <col min="10236" max="10241" width="9.88671875" style="222" customWidth="1"/>
    <col min="10242" max="10242" width="1.6640625" style="222" customWidth="1"/>
    <col min="10243" max="10248" width="9.88671875" style="222" customWidth="1"/>
    <col min="10249" max="10249" width="1.6640625" style="222" customWidth="1"/>
    <col min="10250" max="10250" width="43.44140625" style="222" customWidth="1"/>
    <col min="10251" max="10490" width="8.88671875" style="222"/>
    <col min="10491" max="10491" width="37.6640625" style="222" customWidth="1"/>
    <col min="10492" max="10497" width="9.88671875" style="222" customWidth="1"/>
    <col min="10498" max="10498" width="1.6640625" style="222" customWidth="1"/>
    <col min="10499" max="10504" width="9.88671875" style="222" customWidth="1"/>
    <col min="10505" max="10505" width="1.6640625" style="222" customWidth="1"/>
    <col min="10506" max="10506" width="43.44140625" style="222" customWidth="1"/>
    <col min="10507" max="10746" width="8.88671875" style="222"/>
    <col min="10747" max="10747" width="37.6640625" style="222" customWidth="1"/>
    <col min="10748" max="10753" width="9.88671875" style="222" customWidth="1"/>
    <col min="10754" max="10754" width="1.6640625" style="222" customWidth="1"/>
    <col min="10755" max="10760" width="9.88671875" style="222" customWidth="1"/>
    <col min="10761" max="10761" width="1.6640625" style="222" customWidth="1"/>
    <col min="10762" max="10762" width="43.44140625" style="222" customWidth="1"/>
    <col min="10763" max="11002" width="8.88671875" style="222"/>
    <col min="11003" max="11003" width="37.6640625" style="222" customWidth="1"/>
    <col min="11004" max="11009" width="9.88671875" style="222" customWidth="1"/>
    <col min="11010" max="11010" width="1.6640625" style="222" customWidth="1"/>
    <col min="11011" max="11016" width="9.88671875" style="222" customWidth="1"/>
    <col min="11017" max="11017" width="1.6640625" style="222" customWidth="1"/>
    <col min="11018" max="11018" width="43.44140625" style="222" customWidth="1"/>
    <col min="11019" max="11258" width="8.88671875" style="222"/>
    <col min="11259" max="11259" width="37.6640625" style="222" customWidth="1"/>
    <col min="11260" max="11265" width="9.88671875" style="222" customWidth="1"/>
    <col min="11266" max="11266" width="1.6640625" style="222" customWidth="1"/>
    <col min="11267" max="11272" width="9.88671875" style="222" customWidth="1"/>
    <col min="11273" max="11273" width="1.6640625" style="222" customWidth="1"/>
    <col min="11274" max="11274" width="43.44140625" style="222" customWidth="1"/>
    <col min="11275" max="11514" width="8.88671875" style="222"/>
    <col min="11515" max="11515" width="37.6640625" style="222" customWidth="1"/>
    <col min="11516" max="11521" width="9.88671875" style="222" customWidth="1"/>
    <col min="11522" max="11522" width="1.6640625" style="222" customWidth="1"/>
    <col min="11523" max="11528" width="9.88671875" style="222" customWidth="1"/>
    <col min="11529" max="11529" width="1.6640625" style="222" customWidth="1"/>
    <col min="11530" max="11530" width="43.44140625" style="222" customWidth="1"/>
    <col min="11531" max="11770" width="8.88671875" style="222"/>
    <col min="11771" max="11771" width="37.6640625" style="222" customWidth="1"/>
    <col min="11772" max="11777" width="9.88671875" style="222" customWidth="1"/>
    <col min="11778" max="11778" width="1.6640625" style="222" customWidth="1"/>
    <col min="11779" max="11784" width="9.88671875" style="222" customWidth="1"/>
    <col min="11785" max="11785" width="1.6640625" style="222" customWidth="1"/>
    <col min="11786" max="11786" width="43.44140625" style="222" customWidth="1"/>
    <col min="11787" max="12026" width="8.88671875" style="222"/>
    <col min="12027" max="12027" width="37.6640625" style="222" customWidth="1"/>
    <col min="12028" max="12033" width="9.88671875" style="222" customWidth="1"/>
    <col min="12034" max="12034" width="1.6640625" style="222" customWidth="1"/>
    <col min="12035" max="12040" width="9.88671875" style="222" customWidth="1"/>
    <col min="12041" max="12041" width="1.6640625" style="222" customWidth="1"/>
    <col min="12042" max="12042" width="43.44140625" style="222" customWidth="1"/>
    <col min="12043" max="12282" width="8.88671875" style="222"/>
    <col min="12283" max="12283" width="37.6640625" style="222" customWidth="1"/>
    <col min="12284" max="12289" width="9.88671875" style="222" customWidth="1"/>
    <col min="12290" max="12290" width="1.6640625" style="222" customWidth="1"/>
    <col min="12291" max="12296" width="9.88671875" style="222" customWidth="1"/>
    <col min="12297" max="12297" width="1.6640625" style="222" customWidth="1"/>
    <col min="12298" max="12298" width="43.44140625" style="222" customWidth="1"/>
    <col min="12299" max="12538" width="8.88671875" style="222"/>
    <col min="12539" max="12539" width="37.6640625" style="222" customWidth="1"/>
    <col min="12540" max="12545" width="9.88671875" style="222" customWidth="1"/>
    <col min="12546" max="12546" width="1.6640625" style="222" customWidth="1"/>
    <col min="12547" max="12552" width="9.88671875" style="222" customWidth="1"/>
    <col min="12553" max="12553" width="1.6640625" style="222" customWidth="1"/>
    <col min="12554" max="12554" width="43.44140625" style="222" customWidth="1"/>
    <col min="12555" max="12794" width="8.88671875" style="222"/>
    <col min="12795" max="12795" width="37.6640625" style="222" customWidth="1"/>
    <col min="12796" max="12801" width="9.88671875" style="222" customWidth="1"/>
    <col min="12802" max="12802" width="1.6640625" style="222" customWidth="1"/>
    <col min="12803" max="12808" width="9.88671875" style="222" customWidth="1"/>
    <col min="12809" max="12809" width="1.6640625" style="222" customWidth="1"/>
    <col min="12810" max="12810" width="43.44140625" style="222" customWidth="1"/>
    <col min="12811" max="13050" width="8.88671875" style="222"/>
    <col min="13051" max="13051" width="37.6640625" style="222" customWidth="1"/>
    <col min="13052" max="13057" width="9.88671875" style="222" customWidth="1"/>
    <col min="13058" max="13058" width="1.6640625" style="222" customWidth="1"/>
    <col min="13059" max="13064" width="9.88671875" style="222" customWidth="1"/>
    <col min="13065" max="13065" width="1.6640625" style="222" customWidth="1"/>
    <col min="13066" max="13066" width="43.44140625" style="222" customWidth="1"/>
    <col min="13067" max="13306" width="8.88671875" style="222"/>
    <col min="13307" max="13307" width="37.6640625" style="222" customWidth="1"/>
    <col min="13308" max="13313" width="9.88671875" style="222" customWidth="1"/>
    <col min="13314" max="13314" width="1.6640625" style="222" customWidth="1"/>
    <col min="13315" max="13320" width="9.88671875" style="222" customWidth="1"/>
    <col min="13321" max="13321" width="1.6640625" style="222" customWidth="1"/>
    <col min="13322" max="13322" width="43.44140625" style="222" customWidth="1"/>
    <col min="13323" max="13562" width="8.88671875" style="222"/>
    <col min="13563" max="13563" width="37.6640625" style="222" customWidth="1"/>
    <col min="13564" max="13569" width="9.88671875" style="222" customWidth="1"/>
    <col min="13570" max="13570" width="1.6640625" style="222" customWidth="1"/>
    <col min="13571" max="13576" width="9.88671875" style="222" customWidth="1"/>
    <col min="13577" max="13577" width="1.6640625" style="222" customWidth="1"/>
    <col min="13578" max="13578" width="43.44140625" style="222" customWidth="1"/>
    <col min="13579" max="13818" width="8.88671875" style="222"/>
    <col min="13819" max="13819" width="37.6640625" style="222" customWidth="1"/>
    <col min="13820" max="13825" width="9.88671875" style="222" customWidth="1"/>
    <col min="13826" max="13826" width="1.6640625" style="222" customWidth="1"/>
    <col min="13827" max="13832" width="9.88671875" style="222" customWidth="1"/>
    <col min="13833" max="13833" width="1.6640625" style="222" customWidth="1"/>
    <col min="13834" max="13834" width="43.44140625" style="222" customWidth="1"/>
    <col min="13835" max="14074" width="8.88671875" style="222"/>
    <col min="14075" max="14075" width="37.6640625" style="222" customWidth="1"/>
    <col min="14076" max="14081" width="9.88671875" style="222" customWidth="1"/>
    <col min="14082" max="14082" width="1.6640625" style="222" customWidth="1"/>
    <col min="14083" max="14088" width="9.88671875" style="222" customWidth="1"/>
    <col min="14089" max="14089" width="1.6640625" style="222" customWidth="1"/>
    <col min="14090" max="14090" width="43.44140625" style="222" customWidth="1"/>
    <col min="14091" max="14330" width="8.88671875" style="222"/>
    <col min="14331" max="14331" width="37.6640625" style="222" customWidth="1"/>
    <col min="14332" max="14337" width="9.88671875" style="222" customWidth="1"/>
    <col min="14338" max="14338" width="1.6640625" style="222" customWidth="1"/>
    <col min="14339" max="14344" width="9.88671875" style="222" customWidth="1"/>
    <col min="14345" max="14345" width="1.6640625" style="222" customWidth="1"/>
    <col min="14346" max="14346" width="43.44140625" style="222" customWidth="1"/>
    <col min="14347" max="14586" width="8.88671875" style="222"/>
    <col min="14587" max="14587" width="37.6640625" style="222" customWidth="1"/>
    <col min="14588" max="14593" width="9.88671875" style="222" customWidth="1"/>
    <col min="14594" max="14594" width="1.6640625" style="222" customWidth="1"/>
    <col min="14595" max="14600" width="9.88671875" style="222" customWidth="1"/>
    <col min="14601" max="14601" width="1.6640625" style="222" customWidth="1"/>
    <col min="14602" max="14602" width="43.44140625" style="222" customWidth="1"/>
    <col min="14603" max="14842" width="8.88671875" style="222"/>
    <col min="14843" max="14843" width="37.6640625" style="222" customWidth="1"/>
    <col min="14844" max="14849" width="9.88671875" style="222" customWidth="1"/>
    <col min="14850" max="14850" width="1.6640625" style="222" customWidth="1"/>
    <col min="14851" max="14856" width="9.88671875" style="222" customWidth="1"/>
    <col min="14857" max="14857" width="1.6640625" style="222" customWidth="1"/>
    <col min="14858" max="14858" width="43.44140625" style="222" customWidth="1"/>
    <col min="14859" max="15098" width="8.88671875" style="222"/>
    <col min="15099" max="15099" width="37.6640625" style="222" customWidth="1"/>
    <col min="15100" max="15105" width="9.88671875" style="222" customWidth="1"/>
    <col min="15106" max="15106" width="1.6640625" style="222" customWidth="1"/>
    <col min="15107" max="15112" width="9.88671875" style="222" customWidth="1"/>
    <col min="15113" max="15113" width="1.6640625" style="222" customWidth="1"/>
    <col min="15114" max="15114" width="43.44140625" style="222" customWidth="1"/>
    <col min="15115" max="15354" width="8.88671875" style="222"/>
    <col min="15355" max="15355" width="37.6640625" style="222" customWidth="1"/>
    <col min="15356" max="15361" width="9.88671875" style="222" customWidth="1"/>
    <col min="15362" max="15362" width="1.6640625" style="222" customWidth="1"/>
    <col min="15363" max="15368" width="9.88671875" style="222" customWidth="1"/>
    <col min="15369" max="15369" width="1.6640625" style="222" customWidth="1"/>
    <col min="15370" max="15370" width="43.44140625" style="222" customWidth="1"/>
    <col min="15371" max="15610" width="8.88671875" style="222"/>
    <col min="15611" max="15611" width="37.6640625" style="222" customWidth="1"/>
    <col min="15612" max="15617" width="9.88671875" style="222" customWidth="1"/>
    <col min="15618" max="15618" width="1.6640625" style="222" customWidth="1"/>
    <col min="15619" max="15624" width="9.88671875" style="222" customWidth="1"/>
    <col min="15625" max="15625" width="1.6640625" style="222" customWidth="1"/>
    <col min="15626" max="15626" width="43.44140625" style="222" customWidth="1"/>
    <col min="15627" max="15866" width="8.88671875" style="222"/>
    <col min="15867" max="15867" width="37.6640625" style="222" customWidth="1"/>
    <col min="15868" max="15873" width="9.88671875" style="222" customWidth="1"/>
    <col min="15874" max="15874" width="1.6640625" style="222" customWidth="1"/>
    <col min="15875" max="15880" width="9.88671875" style="222" customWidth="1"/>
    <col min="15881" max="15881" width="1.6640625" style="222" customWidth="1"/>
    <col min="15882" max="15882" width="43.44140625" style="222" customWidth="1"/>
    <col min="15883" max="16122" width="8.88671875" style="222"/>
    <col min="16123" max="16123" width="37.6640625" style="222" customWidth="1"/>
    <col min="16124" max="16129" width="9.88671875" style="222" customWidth="1"/>
    <col min="16130" max="16130" width="1.6640625" style="222" customWidth="1"/>
    <col min="16131" max="16136" width="9.88671875" style="222" customWidth="1"/>
    <col min="16137" max="16137" width="1.6640625" style="222" customWidth="1"/>
    <col min="16138" max="16138" width="43.44140625" style="222" customWidth="1"/>
    <col min="16139" max="16384" width="8.88671875" style="222"/>
  </cols>
  <sheetData>
    <row r="1" spans="1:12" ht="22.5" customHeight="1">
      <c r="A1" s="1051" t="s">
        <v>1028</v>
      </c>
      <c r="B1" s="1061"/>
      <c r="E1" s="1280" t="s">
        <v>751</v>
      </c>
      <c r="F1" s="1194"/>
      <c r="G1" s="1061"/>
      <c r="H1" s="1061"/>
      <c r="I1" s="1061"/>
      <c r="J1" s="1061"/>
    </row>
    <row r="2" spans="1:12" ht="22.5" customHeight="1">
      <c r="A2" s="578" t="s">
        <v>1029</v>
      </c>
      <c r="B2" s="1403" t="s">
        <v>17</v>
      </c>
      <c r="C2" s="1403"/>
      <c r="D2" s="1403"/>
      <c r="E2" s="1403"/>
      <c r="F2" s="1403"/>
      <c r="G2" s="1403"/>
      <c r="H2" s="1403"/>
      <c r="I2" s="1403"/>
      <c r="J2" s="1403"/>
    </row>
    <row r="3" spans="1:12" ht="20.25" customHeight="1">
      <c r="A3" s="1404"/>
      <c r="B3" s="1407" t="s">
        <v>1027</v>
      </c>
      <c r="C3" s="1407"/>
      <c r="D3" s="1407"/>
      <c r="E3" s="1407"/>
      <c r="F3" s="1407"/>
      <c r="G3" s="1407"/>
      <c r="H3" s="1407"/>
      <c r="I3" s="678"/>
      <c r="J3" s="219"/>
    </row>
    <row r="4" spans="1:12" s="224" customFormat="1" ht="20.25" customHeight="1">
      <c r="A4" s="1405"/>
      <c r="B4" s="1408" t="s">
        <v>1026</v>
      </c>
      <c r="C4" s="1408"/>
      <c r="D4" s="1408"/>
      <c r="E4" s="1408"/>
      <c r="F4" s="1408"/>
      <c r="G4" s="1408"/>
      <c r="H4" s="1408"/>
      <c r="I4" s="579"/>
    </row>
    <row r="5" spans="1:12" ht="20.25" customHeight="1">
      <c r="A5" s="1406"/>
      <c r="B5" s="571">
        <v>2013</v>
      </c>
      <c r="C5" s="1265">
        <v>2014</v>
      </c>
      <c r="D5" s="1265">
        <v>2015</v>
      </c>
      <c r="E5" s="1265">
        <v>2016</v>
      </c>
      <c r="F5" s="1265">
        <v>2017</v>
      </c>
      <c r="G5" s="1265">
        <v>2018</v>
      </c>
      <c r="H5" s="1122">
        <v>2019</v>
      </c>
      <c r="I5" s="571"/>
      <c r="J5" s="1052"/>
    </row>
    <row r="6" spans="1:12" ht="39.75" customHeight="1">
      <c r="A6" s="1053" t="s">
        <v>234</v>
      </c>
      <c r="B6" s="433">
        <v>13923.778512000001</v>
      </c>
      <c r="C6" s="1054">
        <v>13037.651480999999</v>
      </c>
      <c r="D6" s="1054">
        <v>10776.419864</v>
      </c>
      <c r="E6" s="1054">
        <v>10231.272459000002</v>
      </c>
      <c r="F6" s="1054">
        <v>12310.212695999999</v>
      </c>
      <c r="G6" s="1054">
        <v>11410.208929</v>
      </c>
      <c r="H6" s="1054">
        <v>11489.177655000001</v>
      </c>
      <c r="I6" s="1055"/>
      <c r="J6" s="1053" t="s">
        <v>235</v>
      </c>
      <c r="L6" s="1056"/>
    </row>
    <row r="7" spans="1:12" ht="39.75" customHeight="1">
      <c r="A7" s="1053" t="s">
        <v>236</v>
      </c>
      <c r="B7" s="433">
        <v>353.95633200000003</v>
      </c>
      <c r="C7" s="1054">
        <v>379.70917900000001</v>
      </c>
      <c r="D7" s="1054">
        <v>289.79626500000001</v>
      </c>
      <c r="E7" s="1054">
        <v>411.45532300000002</v>
      </c>
      <c r="F7" s="1054">
        <v>632.3131259999999</v>
      </c>
      <c r="G7" s="1054">
        <v>425.40798500000011</v>
      </c>
      <c r="H7" s="1054">
        <v>478.98460399999999</v>
      </c>
      <c r="I7" s="1055"/>
      <c r="J7" s="1053" t="s">
        <v>237</v>
      </c>
    </row>
    <row r="8" spans="1:12" ht="39.75" customHeight="1">
      <c r="A8" s="1053" t="s">
        <v>238</v>
      </c>
      <c r="B8" s="433">
        <v>17648.467102999999</v>
      </c>
      <c r="C8" s="1054">
        <v>17299.879027999996</v>
      </c>
      <c r="D8" s="1054">
        <v>15558.111209000002</v>
      </c>
      <c r="E8" s="1054">
        <v>14628.297323000001</v>
      </c>
      <c r="F8" s="1054">
        <v>16904.945092999998</v>
      </c>
      <c r="G8" s="1054">
        <v>16144.715167</v>
      </c>
      <c r="H8" s="1054">
        <v>13330.568594</v>
      </c>
      <c r="I8" s="1055"/>
      <c r="J8" s="1053" t="s">
        <v>239</v>
      </c>
    </row>
    <row r="9" spans="1:12" ht="39.75" customHeight="1">
      <c r="A9" s="1053" t="s">
        <v>240</v>
      </c>
      <c r="B9" s="433">
        <v>5833.8582969999998</v>
      </c>
      <c r="C9" s="1054">
        <v>6055.1129030000002</v>
      </c>
      <c r="D9" s="1054">
        <v>4995.5381599999992</v>
      </c>
      <c r="E9" s="1054">
        <v>5116.9406670000017</v>
      </c>
      <c r="F9" s="1054">
        <v>5829.2359350000015</v>
      </c>
      <c r="G9" s="1054">
        <v>5514.8612259999982</v>
      </c>
      <c r="H9" s="1054">
        <v>5817.0937529999992</v>
      </c>
      <c r="I9" s="1055"/>
      <c r="J9" s="1053" t="s">
        <v>241</v>
      </c>
    </row>
    <row r="10" spans="1:12" ht="39.75" customHeight="1">
      <c r="A10" s="1053" t="s">
        <v>242</v>
      </c>
      <c r="B10" s="433">
        <v>14557.081152999999</v>
      </c>
      <c r="C10" s="1054">
        <v>15178.230373999999</v>
      </c>
      <c r="D10" s="1054">
        <v>13259.747109000002</v>
      </c>
      <c r="E10" s="1054">
        <v>14316.734583000005</v>
      </c>
      <c r="F10" s="1054">
        <v>16441.551220999998</v>
      </c>
      <c r="G10" s="1054">
        <v>17271.963100000001</v>
      </c>
      <c r="H10" s="1054">
        <v>14465.049439999997</v>
      </c>
      <c r="I10" s="1055"/>
      <c r="J10" s="1053" t="s">
        <v>243</v>
      </c>
    </row>
    <row r="11" spans="1:12" ht="39.75" customHeight="1">
      <c r="A11" s="1053" t="s">
        <v>244</v>
      </c>
      <c r="B11" s="433">
        <v>3400.2319810000004</v>
      </c>
      <c r="C11" s="1054">
        <v>3490.4940499999998</v>
      </c>
      <c r="D11" s="1054">
        <v>3416.7223199999994</v>
      </c>
      <c r="E11" s="1054">
        <v>2627.9372349999999</v>
      </c>
      <c r="F11" s="1054">
        <v>3706.0492919999997</v>
      </c>
      <c r="G11" s="1054">
        <v>4200.3603940000003</v>
      </c>
      <c r="H11" s="1054">
        <v>4892.2986660000006</v>
      </c>
      <c r="I11" s="1055"/>
      <c r="J11" s="1053" t="s">
        <v>245</v>
      </c>
    </row>
    <row r="12" spans="1:12" ht="39.75" customHeight="1">
      <c r="A12" s="1053" t="s">
        <v>246</v>
      </c>
      <c r="B12" s="433">
        <v>172944.02257500001</v>
      </c>
      <c r="C12" s="1054">
        <v>166214.48050499998</v>
      </c>
      <c r="D12" s="1054">
        <v>143266.57652599999</v>
      </c>
      <c r="E12" s="1054">
        <v>139903.99786199999</v>
      </c>
      <c r="F12" s="1054">
        <v>173517.97117500001</v>
      </c>
      <c r="G12" s="1054">
        <v>154920.75416700004</v>
      </c>
      <c r="H12" s="1054">
        <v>132241.68859800001</v>
      </c>
      <c r="I12" s="1055"/>
      <c r="J12" s="1053" t="s">
        <v>247</v>
      </c>
    </row>
    <row r="13" spans="1:12" ht="39.75" customHeight="1">
      <c r="A13" s="1053" t="s">
        <v>609</v>
      </c>
      <c r="B13" s="433">
        <v>31650.159567999995</v>
      </c>
      <c r="C13" s="1054">
        <v>29287.654728000001</v>
      </c>
      <c r="D13" s="1054">
        <v>21953.872207000004</v>
      </c>
      <c r="E13" s="1054">
        <v>14878.639489999998</v>
      </c>
      <c r="F13" s="1054">
        <v>9262.2062839999999</v>
      </c>
      <c r="G13" s="1054">
        <v>21086.861863999999</v>
      </c>
      <c r="H13" s="1054">
        <v>27624.316828999999</v>
      </c>
      <c r="I13" s="1055"/>
      <c r="J13" s="1053" t="s">
        <v>763</v>
      </c>
    </row>
    <row r="14" spans="1:12" ht="39.75" customHeight="1">
      <c r="A14" s="1053" t="s">
        <v>248</v>
      </c>
      <c r="B14" s="433">
        <v>511.24748099999999</v>
      </c>
      <c r="C14" s="1054">
        <v>199.21695699999998</v>
      </c>
      <c r="D14" s="1054">
        <v>102.42779500000002</v>
      </c>
      <c r="E14" s="1054">
        <v>73.966916999999995</v>
      </c>
      <c r="F14" s="1054">
        <v>110.64309000000002</v>
      </c>
      <c r="G14" s="1054">
        <v>177.34981300000001</v>
      </c>
      <c r="H14" s="1054">
        <v>6.0244130000000009</v>
      </c>
      <c r="I14" s="1055"/>
      <c r="J14" s="1053" t="s">
        <v>750</v>
      </c>
    </row>
    <row r="15" spans="1:12" s="879" customFormat="1" ht="39.75" customHeight="1" thickBot="1">
      <c r="A15" s="1057" t="s">
        <v>610</v>
      </c>
      <c r="B15" s="1058">
        <f t="shared" ref="B15:H15" si="0">SUM(B6:B14)</f>
        <v>260822.803002</v>
      </c>
      <c r="C15" s="1058">
        <f t="shared" si="0"/>
        <v>251142.42920499996</v>
      </c>
      <c r="D15" s="1058">
        <f t="shared" si="0"/>
        <v>213619.21145499998</v>
      </c>
      <c r="E15" s="1058">
        <f t="shared" si="0"/>
        <v>202189.241859</v>
      </c>
      <c r="F15" s="1059">
        <f t="shared" si="0"/>
        <v>238715.12791200003</v>
      </c>
      <c r="G15" s="1059">
        <f t="shared" si="0"/>
        <v>231152.48264500007</v>
      </c>
      <c r="H15" s="1059">
        <f t="shared" si="0"/>
        <v>210345.202552</v>
      </c>
      <c r="I15" s="1058"/>
      <c r="J15" s="1060" t="s">
        <v>140</v>
      </c>
    </row>
    <row r="16" spans="1:12">
      <c r="A16" s="222" t="s">
        <v>903</v>
      </c>
      <c r="G16" s="224"/>
      <c r="H16" s="224"/>
      <c r="J16" s="222" t="s">
        <v>619</v>
      </c>
    </row>
    <row r="20" spans="2:6">
      <c r="B20" s="432"/>
      <c r="C20" s="432"/>
      <c r="D20" s="432"/>
      <c r="E20" s="432"/>
      <c r="F20" s="432"/>
    </row>
  </sheetData>
  <mergeCells count="4">
    <mergeCell ref="B2:J2"/>
    <mergeCell ref="A3:A5"/>
    <mergeCell ref="B3:H3"/>
    <mergeCell ref="B4:H4"/>
  </mergeCells>
  <hyperlinks>
    <hyperlink ref="E1" location="'TABLOİÇİNDE-1'!A179" display="INDEX"/>
    <hyperlink ref="E1:F1" location="'TABLOİÇİNDE-1'!A72" display="İÇİNDEKİLER / INDEX"/>
  </hyperlinks>
  <printOptions horizontalCentered="1" verticalCentered="1"/>
  <pageMargins left="0" right="0" top="0.39370078740157483" bottom="0.39370078740157483" header="0.39370078740157483" footer="0.39370078740157483"/>
  <pageSetup paperSize="9" scale="6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showGridLines="0" zoomScale="75" workbookViewId="0">
      <selection activeCell="A3" sqref="A3"/>
    </sheetView>
  </sheetViews>
  <sheetFormatPr defaultColWidth="8.88671875" defaultRowHeight="12"/>
  <cols>
    <col min="1" max="1" width="11.109375" style="217" bestFit="1" customWidth="1"/>
    <col min="2" max="2" width="18.33203125" style="217" bestFit="1" customWidth="1"/>
    <col min="3" max="3" width="12.6640625" style="230" customWidth="1"/>
    <col min="4" max="6" width="12.6640625" style="217" customWidth="1"/>
    <col min="7" max="9" width="12.6640625" style="220" bestFit="1" customWidth="1"/>
    <col min="10" max="10" width="2.6640625" style="220" customWidth="1"/>
    <col min="11" max="22" width="8.88671875" style="220" customWidth="1"/>
    <col min="23" max="252" width="8.88671875" style="217"/>
    <col min="253" max="253" width="34.5546875" style="217" customWidth="1"/>
    <col min="254" max="257" width="10.6640625" style="217" customWidth="1"/>
    <col min="258" max="258" width="3.33203125" style="217" customWidth="1"/>
    <col min="259" max="262" width="12.6640625" style="217" customWidth="1"/>
    <col min="263" max="278" width="8.88671875" style="217" customWidth="1"/>
    <col min="279" max="508" width="8.88671875" style="217"/>
    <col min="509" max="509" width="34.5546875" style="217" customWidth="1"/>
    <col min="510" max="513" width="10.6640625" style="217" customWidth="1"/>
    <col min="514" max="514" width="3.33203125" style="217" customWidth="1"/>
    <col min="515" max="518" width="12.6640625" style="217" customWidth="1"/>
    <col min="519" max="534" width="8.88671875" style="217" customWidth="1"/>
    <col min="535" max="764" width="8.88671875" style="217"/>
    <col min="765" max="765" width="34.5546875" style="217" customWidth="1"/>
    <col min="766" max="769" width="10.6640625" style="217" customWidth="1"/>
    <col min="770" max="770" width="3.33203125" style="217" customWidth="1"/>
    <col min="771" max="774" width="12.6640625" style="217" customWidth="1"/>
    <col min="775" max="790" width="8.88671875" style="217" customWidth="1"/>
    <col min="791" max="1020" width="8.88671875" style="217"/>
    <col min="1021" max="1021" width="34.5546875" style="217" customWidth="1"/>
    <col min="1022" max="1025" width="10.6640625" style="217" customWidth="1"/>
    <col min="1026" max="1026" width="3.33203125" style="217" customWidth="1"/>
    <col min="1027" max="1030" width="12.6640625" style="217" customWidth="1"/>
    <col min="1031" max="1046" width="8.88671875" style="217" customWidth="1"/>
    <col min="1047" max="1276" width="8.88671875" style="217"/>
    <col min="1277" max="1277" width="34.5546875" style="217" customWidth="1"/>
    <col min="1278" max="1281" width="10.6640625" style="217" customWidth="1"/>
    <col min="1282" max="1282" width="3.33203125" style="217" customWidth="1"/>
    <col min="1283" max="1286" width="12.6640625" style="217" customWidth="1"/>
    <col min="1287" max="1302" width="8.88671875" style="217" customWidth="1"/>
    <col min="1303" max="1532" width="8.88671875" style="217"/>
    <col min="1533" max="1533" width="34.5546875" style="217" customWidth="1"/>
    <col min="1534" max="1537" width="10.6640625" style="217" customWidth="1"/>
    <col min="1538" max="1538" width="3.33203125" style="217" customWidth="1"/>
    <col min="1539" max="1542" width="12.6640625" style="217" customWidth="1"/>
    <col min="1543" max="1558" width="8.88671875" style="217" customWidth="1"/>
    <col min="1559" max="1788" width="8.88671875" style="217"/>
    <col min="1789" max="1789" width="34.5546875" style="217" customWidth="1"/>
    <col min="1790" max="1793" width="10.6640625" style="217" customWidth="1"/>
    <col min="1794" max="1794" width="3.33203125" style="217" customWidth="1"/>
    <col min="1795" max="1798" width="12.6640625" style="217" customWidth="1"/>
    <col min="1799" max="1814" width="8.88671875" style="217" customWidth="1"/>
    <col min="1815" max="2044" width="8.88671875" style="217"/>
    <col min="2045" max="2045" width="34.5546875" style="217" customWidth="1"/>
    <col min="2046" max="2049" width="10.6640625" style="217" customWidth="1"/>
    <col min="2050" max="2050" width="3.33203125" style="217" customWidth="1"/>
    <col min="2051" max="2054" width="12.6640625" style="217" customWidth="1"/>
    <col min="2055" max="2070" width="8.88671875" style="217" customWidth="1"/>
    <col min="2071" max="2300" width="8.88671875" style="217"/>
    <col min="2301" max="2301" width="34.5546875" style="217" customWidth="1"/>
    <col min="2302" max="2305" width="10.6640625" style="217" customWidth="1"/>
    <col min="2306" max="2306" width="3.33203125" style="217" customWidth="1"/>
    <col min="2307" max="2310" width="12.6640625" style="217" customWidth="1"/>
    <col min="2311" max="2326" width="8.88671875" style="217" customWidth="1"/>
    <col min="2327" max="2556" width="8.88671875" style="217"/>
    <col min="2557" max="2557" width="34.5546875" style="217" customWidth="1"/>
    <col min="2558" max="2561" width="10.6640625" style="217" customWidth="1"/>
    <col min="2562" max="2562" width="3.33203125" style="217" customWidth="1"/>
    <col min="2563" max="2566" width="12.6640625" style="217" customWidth="1"/>
    <col min="2567" max="2582" width="8.88671875" style="217" customWidth="1"/>
    <col min="2583" max="2812" width="8.88671875" style="217"/>
    <col min="2813" max="2813" width="34.5546875" style="217" customWidth="1"/>
    <col min="2814" max="2817" width="10.6640625" style="217" customWidth="1"/>
    <col min="2818" max="2818" width="3.33203125" style="217" customWidth="1"/>
    <col min="2819" max="2822" width="12.6640625" style="217" customWidth="1"/>
    <col min="2823" max="2838" width="8.88671875" style="217" customWidth="1"/>
    <col min="2839" max="3068" width="8.88671875" style="217"/>
    <col min="3069" max="3069" width="34.5546875" style="217" customWidth="1"/>
    <col min="3070" max="3073" width="10.6640625" style="217" customWidth="1"/>
    <col min="3074" max="3074" width="3.33203125" style="217" customWidth="1"/>
    <col min="3075" max="3078" width="12.6640625" style="217" customWidth="1"/>
    <col min="3079" max="3094" width="8.88671875" style="217" customWidth="1"/>
    <col min="3095" max="3324" width="8.88671875" style="217"/>
    <col min="3325" max="3325" width="34.5546875" style="217" customWidth="1"/>
    <col min="3326" max="3329" width="10.6640625" style="217" customWidth="1"/>
    <col min="3330" max="3330" width="3.33203125" style="217" customWidth="1"/>
    <col min="3331" max="3334" width="12.6640625" style="217" customWidth="1"/>
    <col min="3335" max="3350" width="8.88671875" style="217" customWidth="1"/>
    <col min="3351" max="3580" width="8.88671875" style="217"/>
    <col min="3581" max="3581" width="34.5546875" style="217" customWidth="1"/>
    <col min="3582" max="3585" width="10.6640625" style="217" customWidth="1"/>
    <col min="3586" max="3586" width="3.33203125" style="217" customWidth="1"/>
    <col min="3587" max="3590" width="12.6640625" style="217" customWidth="1"/>
    <col min="3591" max="3606" width="8.88671875" style="217" customWidth="1"/>
    <col min="3607" max="3836" width="8.88671875" style="217"/>
    <col min="3837" max="3837" width="34.5546875" style="217" customWidth="1"/>
    <col min="3838" max="3841" width="10.6640625" style="217" customWidth="1"/>
    <col min="3842" max="3842" width="3.33203125" style="217" customWidth="1"/>
    <col min="3843" max="3846" width="12.6640625" style="217" customWidth="1"/>
    <col min="3847" max="3862" width="8.88671875" style="217" customWidth="1"/>
    <col min="3863" max="4092" width="8.88671875" style="217"/>
    <col min="4093" max="4093" width="34.5546875" style="217" customWidth="1"/>
    <col min="4094" max="4097" width="10.6640625" style="217" customWidth="1"/>
    <col min="4098" max="4098" width="3.33203125" style="217" customWidth="1"/>
    <col min="4099" max="4102" width="12.6640625" style="217" customWidth="1"/>
    <col min="4103" max="4118" width="8.88671875" style="217" customWidth="1"/>
    <col min="4119" max="4348" width="8.88671875" style="217"/>
    <col min="4349" max="4349" width="34.5546875" style="217" customWidth="1"/>
    <col min="4350" max="4353" width="10.6640625" style="217" customWidth="1"/>
    <col min="4354" max="4354" width="3.33203125" style="217" customWidth="1"/>
    <col min="4355" max="4358" width="12.6640625" style="217" customWidth="1"/>
    <col min="4359" max="4374" width="8.88671875" style="217" customWidth="1"/>
    <col min="4375" max="4604" width="8.88671875" style="217"/>
    <col min="4605" max="4605" width="34.5546875" style="217" customWidth="1"/>
    <col min="4606" max="4609" width="10.6640625" style="217" customWidth="1"/>
    <col min="4610" max="4610" width="3.33203125" style="217" customWidth="1"/>
    <col min="4611" max="4614" width="12.6640625" style="217" customWidth="1"/>
    <col min="4615" max="4630" width="8.88671875" style="217" customWidth="1"/>
    <col min="4631" max="4860" width="8.88671875" style="217"/>
    <col min="4861" max="4861" width="34.5546875" style="217" customWidth="1"/>
    <col min="4862" max="4865" width="10.6640625" style="217" customWidth="1"/>
    <col min="4866" max="4866" width="3.33203125" style="217" customWidth="1"/>
    <col min="4867" max="4870" width="12.6640625" style="217" customWidth="1"/>
    <col min="4871" max="4886" width="8.88671875" style="217" customWidth="1"/>
    <col min="4887" max="5116" width="8.88671875" style="217"/>
    <col min="5117" max="5117" width="34.5546875" style="217" customWidth="1"/>
    <col min="5118" max="5121" width="10.6640625" style="217" customWidth="1"/>
    <col min="5122" max="5122" width="3.33203125" style="217" customWidth="1"/>
    <col min="5123" max="5126" width="12.6640625" style="217" customWidth="1"/>
    <col min="5127" max="5142" width="8.88671875" style="217" customWidth="1"/>
    <col min="5143" max="5372" width="8.88671875" style="217"/>
    <col min="5373" max="5373" width="34.5546875" style="217" customWidth="1"/>
    <col min="5374" max="5377" width="10.6640625" style="217" customWidth="1"/>
    <col min="5378" max="5378" width="3.33203125" style="217" customWidth="1"/>
    <col min="5379" max="5382" width="12.6640625" style="217" customWidth="1"/>
    <col min="5383" max="5398" width="8.88671875" style="217" customWidth="1"/>
    <col min="5399" max="5628" width="8.88671875" style="217"/>
    <col min="5629" max="5629" width="34.5546875" style="217" customWidth="1"/>
    <col min="5630" max="5633" width="10.6640625" style="217" customWidth="1"/>
    <col min="5634" max="5634" width="3.33203125" style="217" customWidth="1"/>
    <col min="5635" max="5638" width="12.6640625" style="217" customWidth="1"/>
    <col min="5639" max="5654" width="8.88671875" style="217" customWidth="1"/>
    <col min="5655" max="5884" width="8.88671875" style="217"/>
    <col min="5885" max="5885" width="34.5546875" style="217" customWidth="1"/>
    <col min="5886" max="5889" width="10.6640625" style="217" customWidth="1"/>
    <col min="5890" max="5890" width="3.33203125" style="217" customWidth="1"/>
    <col min="5891" max="5894" width="12.6640625" style="217" customWidth="1"/>
    <col min="5895" max="5910" width="8.88671875" style="217" customWidth="1"/>
    <col min="5911" max="6140" width="8.88671875" style="217"/>
    <col min="6141" max="6141" width="34.5546875" style="217" customWidth="1"/>
    <col min="6142" max="6145" width="10.6640625" style="217" customWidth="1"/>
    <col min="6146" max="6146" width="3.33203125" style="217" customWidth="1"/>
    <col min="6147" max="6150" width="12.6640625" style="217" customWidth="1"/>
    <col min="6151" max="6166" width="8.88671875" style="217" customWidth="1"/>
    <col min="6167" max="6396" width="8.88671875" style="217"/>
    <col min="6397" max="6397" width="34.5546875" style="217" customWidth="1"/>
    <col min="6398" max="6401" width="10.6640625" style="217" customWidth="1"/>
    <col min="6402" max="6402" width="3.33203125" style="217" customWidth="1"/>
    <col min="6403" max="6406" width="12.6640625" style="217" customWidth="1"/>
    <col min="6407" max="6422" width="8.88671875" style="217" customWidth="1"/>
    <col min="6423" max="6652" width="8.88671875" style="217"/>
    <col min="6653" max="6653" width="34.5546875" style="217" customWidth="1"/>
    <col min="6654" max="6657" width="10.6640625" style="217" customWidth="1"/>
    <col min="6658" max="6658" width="3.33203125" style="217" customWidth="1"/>
    <col min="6659" max="6662" width="12.6640625" style="217" customWidth="1"/>
    <col min="6663" max="6678" width="8.88671875" style="217" customWidth="1"/>
    <col min="6679" max="6908" width="8.88671875" style="217"/>
    <col min="6909" max="6909" width="34.5546875" style="217" customWidth="1"/>
    <col min="6910" max="6913" width="10.6640625" style="217" customWidth="1"/>
    <col min="6914" max="6914" width="3.33203125" style="217" customWidth="1"/>
    <col min="6915" max="6918" width="12.6640625" style="217" customWidth="1"/>
    <col min="6919" max="6934" width="8.88671875" style="217" customWidth="1"/>
    <col min="6935" max="7164" width="8.88671875" style="217"/>
    <col min="7165" max="7165" width="34.5546875" style="217" customWidth="1"/>
    <col min="7166" max="7169" width="10.6640625" style="217" customWidth="1"/>
    <col min="7170" max="7170" width="3.33203125" style="217" customWidth="1"/>
    <col min="7171" max="7174" width="12.6640625" style="217" customWidth="1"/>
    <col min="7175" max="7190" width="8.88671875" style="217" customWidth="1"/>
    <col min="7191" max="7420" width="8.88671875" style="217"/>
    <col min="7421" max="7421" width="34.5546875" style="217" customWidth="1"/>
    <col min="7422" max="7425" width="10.6640625" style="217" customWidth="1"/>
    <col min="7426" max="7426" width="3.33203125" style="217" customWidth="1"/>
    <col min="7427" max="7430" width="12.6640625" style="217" customWidth="1"/>
    <col min="7431" max="7446" width="8.88671875" style="217" customWidth="1"/>
    <col min="7447" max="7676" width="8.88671875" style="217"/>
    <col min="7677" max="7677" width="34.5546875" style="217" customWidth="1"/>
    <col min="7678" max="7681" width="10.6640625" style="217" customWidth="1"/>
    <col min="7682" max="7682" width="3.33203125" style="217" customWidth="1"/>
    <col min="7683" max="7686" width="12.6640625" style="217" customWidth="1"/>
    <col min="7687" max="7702" width="8.88671875" style="217" customWidth="1"/>
    <col min="7703" max="7932" width="8.88671875" style="217"/>
    <col min="7933" max="7933" width="34.5546875" style="217" customWidth="1"/>
    <col min="7934" max="7937" width="10.6640625" style="217" customWidth="1"/>
    <col min="7938" max="7938" width="3.33203125" style="217" customWidth="1"/>
    <col min="7939" max="7942" width="12.6640625" style="217" customWidth="1"/>
    <col min="7943" max="7958" width="8.88671875" style="217" customWidth="1"/>
    <col min="7959" max="8188" width="8.88671875" style="217"/>
    <col min="8189" max="8189" width="34.5546875" style="217" customWidth="1"/>
    <col min="8190" max="8193" width="10.6640625" style="217" customWidth="1"/>
    <col min="8194" max="8194" width="3.33203125" style="217" customWidth="1"/>
    <col min="8195" max="8198" width="12.6640625" style="217" customWidth="1"/>
    <col min="8199" max="8214" width="8.88671875" style="217" customWidth="1"/>
    <col min="8215" max="8444" width="8.88671875" style="217"/>
    <col min="8445" max="8445" width="34.5546875" style="217" customWidth="1"/>
    <col min="8446" max="8449" width="10.6640625" style="217" customWidth="1"/>
    <col min="8450" max="8450" width="3.33203125" style="217" customWidth="1"/>
    <col min="8451" max="8454" width="12.6640625" style="217" customWidth="1"/>
    <col min="8455" max="8470" width="8.88671875" style="217" customWidth="1"/>
    <col min="8471" max="8700" width="8.88671875" style="217"/>
    <col min="8701" max="8701" width="34.5546875" style="217" customWidth="1"/>
    <col min="8702" max="8705" width="10.6640625" style="217" customWidth="1"/>
    <col min="8706" max="8706" width="3.33203125" style="217" customWidth="1"/>
    <col min="8707" max="8710" width="12.6640625" style="217" customWidth="1"/>
    <col min="8711" max="8726" width="8.88671875" style="217" customWidth="1"/>
    <col min="8727" max="8956" width="8.88671875" style="217"/>
    <col min="8957" max="8957" width="34.5546875" style="217" customWidth="1"/>
    <col min="8958" max="8961" width="10.6640625" style="217" customWidth="1"/>
    <col min="8962" max="8962" width="3.33203125" style="217" customWidth="1"/>
    <col min="8963" max="8966" width="12.6640625" style="217" customWidth="1"/>
    <col min="8967" max="8982" width="8.88671875" style="217" customWidth="1"/>
    <col min="8983" max="9212" width="8.88671875" style="217"/>
    <col min="9213" max="9213" width="34.5546875" style="217" customWidth="1"/>
    <col min="9214" max="9217" width="10.6640625" style="217" customWidth="1"/>
    <col min="9218" max="9218" width="3.33203125" style="217" customWidth="1"/>
    <col min="9219" max="9222" width="12.6640625" style="217" customWidth="1"/>
    <col min="9223" max="9238" width="8.88671875" style="217" customWidth="1"/>
    <col min="9239" max="9468" width="8.88671875" style="217"/>
    <col min="9469" max="9469" width="34.5546875" style="217" customWidth="1"/>
    <col min="9470" max="9473" width="10.6640625" style="217" customWidth="1"/>
    <col min="9474" max="9474" width="3.33203125" style="217" customWidth="1"/>
    <col min="9475" max="9478" width="12.6640625" style="217" customWidth="1"/>
    <col min="9479" max="9494" width="8.88671875" style="217" customWidth="1"/>
    <col min="9495" max="9724" width="8.88671875" style="217"/>
    <col min="9725" max="9725" width="34.5546875" style="217" customWidth="1"/>
    <col min="9726" max="9729" width="10.6640625" style="217" customWidth="1"/>
    <col min="9730" max="9730" width="3.33203125" style="217" customWidth="1"/>
    <col min="9731" max="9734" width="12.6640625" style="217" customWidth="1"/>
    <col min="9735" max="9750" width="8.88671875" style="217" customWidth="1"/>
    <col min="9751" max="9980" width="8.88671875" style="217"/>
    <col min="9981" max="9981" width="34.5546875" style="217" customWidth="1"/>
    <col min="9982" max="9985" width="10.6640625" style="217" customWidth="1"/>
    <col min="9986" max="9986" width="3.33203125" style="217" customWidth="1"/>
    <col min="9987" max="9990" width="12.6640625" style="217" customWidth="1"/>
    <col min="9991" max="10006" width="8.88671875" style="217" customWidth="1"/>
    <col min="10007" max="10236" width="8.88671875" style="217"/>
    <col min="10237" max="10237" width="34.5546875" style="217" customWidth="1"/>
    <col min="10238" max="10241" width="10.6640625" style="217" customWidth="1"/>
    <col min="10242" max="10242" width="3.33203125" style="217" customWidth="1"/>
    <col min="10243" max="10246" width="12.6640625" style="217" customWidth="1"/>
    <col min="10247" max="10262" width="8.88671875" style="217" customWidth="1"/>
    <col min="10263" max="10492" width="8.88671875" style="217"/>
    <col min="10493" max="10493" width="34.5546875" style="217" customWidth="1"/>
    <col min="10494" max="10497" width="10.6640625" style="217" customWidth="1"/>
    <col min="10498" max="10498" width="3.33203125" style="217" customWidth="1"/>
    <col min="10499" max="10502" width="12.6640625" style="217" customWidth="1"/>
    <col min="10503" max="10518" width="8.88671875" style="217" customWidth="1"/>
    <col min="10519" max="10748" width="8.88671875" style="217"/>
    <col min="10749" max="10749" width="34.5546875" style="217" customWidth="1"/>
    <col min="10750" max="10753" width="10.6640625" style="217" customWidth="1"/>
    <col min="10754" max="10754" width="3.33203125" style="217" customWidth="1"/>
    <col min="10755" max="10758" width="12.6640625" style="217" customWidth="1"/>
    <col min="10759" max="10774" width="8.88671875" style="217" customWidth="1"/>
    <col min="10775" max="11004" width="8.88671875" style="217"/>
    <col min="11005" max="11005" width="34.5546875" style="217" customWidth="1"/>
    <col min="11006" max="11009" width="10.6640625" style="217" customWidth="1"/>
    <col min="11010" max="11010" width="3.33203125" style="217" customWidth="1"/>
    <col min="11011" max="11014" width="12.6640625" style="217" customWidth="1"/>
    <col min="11015" max="11030" width="8.88671875" style="217" customWidth="1"/>
    <col min="11031" max="11260" width="8.88671875" style="217"/>
    <col min="11261" max="11261" width="34.5546875" style="217" customWidth="1"/>
    <col min="11262" max="11265" width="10.6640625" style="217" customWidth="1"/>
    <col min="11266" max="11266" width="3.33203125" style="217" customWidth="1"/>
    <col min="11267" max="11270" width="12.6640625" style="217" customWidth="1"/>
    <col min="11271" max="11286" width="8.88671875" style="217" customWidth="1"/>
    <col min="11287" max="11516" width="8.88671875" style="217"/>
    <col min="11517" max="11517" width="34.5546875" style="217" customWidth="1"/>
    <col min="11518" max="11521" width="10.6640625" style="217" customWidth="1"/>
    <col min="11522" max="11522" width="3.33203125" style="217" customWidth="1"/>
    <col min="11523" max="11526" width="12.6640625" style="217" customWidth="1"/>
    <col min="11527" max="11542" width="8.88671875" style="217" customWidth="1"/>
    <col min="11543" max="11772" width="8.88671875" style="217"/>
    <col min="11773" max="11773" width="34.5546875" style="217" customWidth="1"/>
    <col min="11774" max="11777" width="10.6640625" style="217" customWidth="1"/>
    <col min="11778" max="11778" width="3.33203125" style="217" customWidth="1"/>
    <col min="11779" max="11782" width="12.6640625" style="217" customWidth="1"/>
    <col min="11783" max="11798" width="8.88671875" style="217" customWidth="1"/>
    <col min="11799" max="12028" width="8.88671875" style="217"/>
    <col min="12029" max="12029" width="34.5546875" style="217" customWidth="1"/>
    <col min="12030" max="12033" width="10.6640625" style="217" customWidth="1"/>
    <col min="12034" max="12034" width="3.33203125" style="217" customWidth="1"/>
    <col min="12035" max="12038" width="12.6640625" style="217" customWidth="1"/>
    <col min="12039" max="12054" width="8.88671875" style="217" customWidth="1"/>
    <col min="12055" max="12284" width="8.88671875" style="217"/>
    <col min="12285" max="12285" width="34.5546875" style="217" customWidth="1"/>
    <col min="12286" max="12289" width="10.6640625" style="217" customWidth="1"/>
    <col min="12290" max="12290" width="3.33203125" style="217" customWidth="1"/>
    <col min="12291" max="12294" width="12.6640625" style="217" customWidth="1"/>
    <col min="12295" max="12310" width="8.88671875" style="217" customWidth="1"/>
    <col min="12311" max="12540" width="8.88671875" style="217"/>
    <col min="12541" max="12541" width="34.5546875" style="217" customWidth="1"/>
    <col min="12542" max="12545" width="10.6640625" style="217" customWidth="1"/>
    <col min="12546" max="12546" width="3.33203125" style="217" customWidth="1"/>
    <col min="12547" max="12550" width="12.6640625" style="217" customWidth="1"/>
    <col min="12551" max="12566" width="8.88671875" style="217" customWidth="1"/>
    <col min="12567" max="12796" width="8.88671875" style="217"/>
    <col min="12797" max="12797" width="34.5546875" style="217" customWidth="1"/>
    <col min="12798" max="12801" width="10.6640625" style="217" customWidth="1"/>
    <col min="12802" max="12802" width="3.33203125" style="217" customWidth="1"/>
    <col min="12803" max="12806" width="12.6640625" style="217" customWidth="1"/>
    <col min="12807" max="12822" width="8.88671875" style="217" customWidth="1"/>
    <col min="12823" max="13052" width="8.88671875" style="217"/>
    <col min="13053" max="13053" width="34.5546875" style="217" customWidth="1"/>
    <col min="13054" max="13057" width="10.6640625" style="217" customWidth="1"/>
    <col min="13058" max="13058" width="3.33203125" style="217" customWidth="1"/>
    <col min="13059" max="13062" width="12.6640625" style="217" customWidth="1"/>
    <col min="13063" max="13078" width="8.88671875" style="217" customWidth="1"/>
    <col min="13079" max="13308" width="8.88671875" style="217"/>
    <col min="13309" max="13309" width="34.5546875" style="217" customWidth="1"/>
    <col min="13310" max="13313" width="10.6640625" style="217" customWidth="1"/>
    <col min="13314" max="13314" width="3.33203125" style="217" customWidth="1"/>
    <col min="13315" max="13318" width="12.6640625" style="217" customWidth="1"/>
    <col min="13319" max="13334" width="8.88671875" style="217" customWidth="1"/>
    <col min="13335" max="13564" width="8.88671875" style="217"/>
    <col min="13565" max="13565" width="34.5546875" style="217" customWidth="1"/>
    <col min="13566" max="13569" width="10.6640625" style="217" customWidth="1"/>
    <col min="13570" max="13570" width="3.33203125" style="217" customWidth="1"/>
    <col min="13571" max="13574" width="12.6640625" style="217" customWidth="1"/>
    <col min="13575" max="13590" width="8.88671875" style="217" customWidth="1"/>
    <col min="13591" max="13820" width="8.88671875" style="217"/>
    <col min="13821" max="13821" width="34.5546875" style="217" customWidth="1"/>
    <col min="13822" max="13825" width="10.6640625" style="217" customWidth="1"/>
    <col min="13826" max="13826" width="3.33203125" style="217" customWidth="1"/>
    <col min="13827" max="13830" width="12.6640625" style="217" customWidth="1"/>
    <col min="13831" max="13846" width="8.88671875" style="217" customWidth="1"/>
    <col min="13847" max="14076" width="8.88671875" style="217"/>
    <col min="14077" max="14077" width="34.5546875" style="217" customWidth="1"/>
    <col min="14078" max="14081" width="10.6640625" style="217" customWidth="1"/>
    <col min="14082" max="14082" width="3.33203125" style="217" customWidth="1"/>
    <col min="14083" max="14086" width="12.6640625" style="217" customWidth="1"/>
    <col min="14087" max="14102" width="8.88671875" style="217" customWidth="1"/>
    <col min="14103" max="14332" width="8.88671875" style="217"/>
    <col min="14333" max="14333" width="34.5546875" style="217" customWidth="1"/>
    <col min="14334" max="14337" width="10.6640625" style="217" customWidth="1"/>
    <col min="14338" max="14338" width="3.33203125" style="217" customWidth="1"/>
    <col min="14339" max="14342" width="12.6640625" style="217" customWidth="1"/>
    <col min="14343" max="14358" width="8.88671875" style="217" customWidth="1"/>
    <col min="14359" max="14588" width="8.88671875" style="217"/>
    <col min="14589" max="14589" width="34.5546875" style="217" customWidth="1"/>
    <col min="14590" max="14593" width="10.6640625" style="217" customWidth="1"/>
    <col min="14594" max="14594" width="3.33203125" style="217" customWidth="1"/>
    <col min="14595" max="14598" width="12.6640625" style="217" customWidth="1"/>
    <col min="14599" max="14614" width="8.88671875" style="217" customWidth="1"/>
    <col min="14615" max="14844" width="8.88671875" style="217"/>
    <col min="14845" max="14845" width="34.5546875" style="217" customWidth="1"/>
    <col min="14846" max="14849" width="10.6640625" style="217" customWidth="1"/>
    <col min="14850" max="14850" width="3.33203125" style="217" customWidth="1"/>
    <col min="14851" max="14854" width="12.6640625" style="217" customWidth="1"/>
    <col min="14855" max="14870" width="8.88671875" style="217" customWidth="1"/>
    <col min="14871" max="15100" width="8.88671875" style="217"/>
    <col min="15101" max="15101" width="34.5546875" style="217" customWidth="1"/>
    <col min="15102" max="15105" width="10.6640625" style="217" customWidth="1"/>
    <col min="15106" max="15106" width="3.33203125" style="217" customWidth="1"/>
    <col min="15107" max="15110" width="12.6640625" style="217" customWidth="1"/>
    <col min="15111" max="15126" width="8.88671875" style="217" customWidth="1"/>
    <col min="15127" max="15356" width="8.88671875" style="217"/>
    <col min="15357" max="15357" width="34.5546875" style="217" customWidth="1"/>
    <col min="15358" max="15361" width="10.6640625" style="217" customWidth="1"/>
    <col min="15362" max="15362" width="3.33203125" style="217" customWidth="1"/>
    <col min="15363" max="15366" width="12.6640625" style="217" customWidth="1"/>
    <col min="15367" max="15382" width="8.88671875" style="217" customWidth="1"/>
    <col min="15383" max="15612" width="8.88671875" style="217"/>
    <col min="15613" max="15613" width="34.5546875" style="217" customWidth="1"/>
    <col min="15614" max="15617" width="10.6640625" style="217" customWidth="1"/>
    <col min="15618" max="15618" width="3.33203125" style="217" customWidth="1"/>
    <col min="15619" max="15622" width="12.6640625" style="217" customWidth="1"/>
    <col min="15623" max="15638" width="8.88671875" style="217" customWidth="1"/>
    <col min="15639" max="15868" width="8.88671875" style="217"/>
    <col min="15869" max="15869" width="34.5546875" style="217" customWidth="1"/>
    <col min="15870" max="15873" width="10.6640625" style="217" customWidth="1"/>
    <col min="15874" max="15874" width="3.33203125" style="217" customWidth="1"/>
    <col min="15875" max="15878" width="12.6640625" style="217" customWidth="1"/>
    <col min="15879" max="15894" width="8.88671875" style="217" customWidth="1"/>
    <col min="15895" max="16124" width="8.88671875" style="217"/>
    <col min="16125" max="16125" width="34.5546875" style="217" customWidth="1"/>
    <col min="16126" max="16129" width="10.6640625" style="217" customWidth="1"/>
    <col min="16130" max="16130" width="3.33203125" style="217" customWidth="1"/>
    <col min="16131" max="16134" width="12.6640625" style="217" customWidth="1"/>
    <col min="16135" max="16150" width="8.88671875" style="217" customWidth="1"/>
    <col min="16151" max="16384" width="8.88671875" style="217"/>
  </cols>
  <sheetData>
    <row r="1" spans="1:22" ht="21">
      <c r="A1" s="431" t="s">
        <v>1032</v>
      </c>
      <c r="C1" s="217"/>
      <c r="H1" s="1281" t="s">
        <v>751</v>
      </c>
    </row>
    <row r="2" spans="1:22" ht="21">
      <c r="A2" s="431" t="s">
        <v>1033</v>
      </c>
      <c r="C2" s="217"/>
      <c r="K2" s="1202" t="s">
        <v>249</v>
      </c>
    </row>
    <row r="3" spans="1:22" ht="15.6">
      <c r="A3" s="1196"/>
      <c r="B3" s="1147"/>
      <c r="C3" s="1364" t="s">
        <v>1027</v>
      </c>
      <c r="D3" s="1364"/>
      <c r="E3" s="1364"/>
      <c r="F3" s="1364"/>
      <c r="G3" s="1364"/>
      <c r="H3" s="1364"/>
      <c r="I3" s="1364"/>
      <c r="J3" s="1147"/>
      <c r="K3" s="1147"/>
      <c r="L3" s="1123"/>
      <c r="M3" s="1361"/>
      <c r="N3" s="1361"/>
      <c r="O3" s="1361"/>
      <c r="P3" s="1361"/>
      <c r="Q3" s="1361"/>
    </row>
    <row r="4" spans="1:22" ht="15.6">
      <c r="A4" s="434" t="s">
        <v>808</v>
      </c>
      <c r="B4" s="434" t="s">
        <v>250</v>
      </c>
      <c r="C4" s="1122">
        <v>2013</v>
      </c>
      <c r="D4" s="1122">
        <v>2014</v>
      </c>
      <c r="E4" s="1122">
        <v>2015</v>
      </c>
      <c r="F4" s="1122">
        <v>2016</v>
      </c>
      <c r="G4" s="1122">
        <v>2017</v>
      </c>
      <c r="H4" s="1122">
        <v>2018</v>
      </c>
      <c r="I4" s="1122">
        <v>2019</v>
      </c>
      <c r="J4" s="223"/>
      <c r="K4" s="434" t="s">
        <v>962</v>
      </c>
      <c r="L4" s="223"/>
      <c r="U4" s="217"/>
      <c r="V4" s="217"/>
    </row>
    <row r="5" spans="1:22" ht="15.6">
      <c r="A5" s="1088" t="s">
        <v>809</v>
      </c>
      <c r="B5" s="1089" t="s">
        <v>251</v>
      </c>
      <c r="C5" s="433">
        <v>2604863.9</v>
      </c>
      <c r="D5" s="433">
        <v>2460615.6839999999</v>
      </c>
      <c r="E5" s="433">
        <v>1836681.4360000002</v>
      </c>
      <c r="F5" s="433">
        <v>1682348.6350000002</v>
      </c>
      <c r="G5" s="436">
        <v>1979630.8650000005</v>
      </c>
      <c r="H5" s="436">
        <v>2062408.9010000003</v>
      </c>
      <c r="I5" s="436">
        <v>2114733.7910000002</v>
      </c>
      <c r="K5" s="1090" t="s">
        <v>810</v>
      </c>
      <c r="U5" s="217"/>
      <c r="V5" s="217"/>
    </row>
    <row r="6" spans="1:22" ht="15.6">
      <c r="A6" s="1088" t="s">
        <v>811</v>
      </c>
      <c r="B6" s="1089" t="s">
        <v>252</v>
      </c>
      <c r="C6" s="433">
        <v>47060.396000000001</v>
      </c>
      <c r="D6" s="433">
        <v>56103.425999999999</v>
      </c>
      <c r="E6" s="433">
        <v>44986.725000000006</v>
      </c>
      <c r="F6" s="433">
        <v>53069.354000000007</v>
      </c>
      <c r="G6" s="436">
        <v>86507.114000000001</v>
      </c>
      <c r="H6" s="436">
        <v>47770.531000000003</v>
      </c>
      <c r="I6" s="436">
        <v>42077.868000000002</v>
      </c>
      <c r="K6" s="1090" t="s">
        <v>812</v>
      </c>
      <c r="U6" s="217"/>
      <c r="V6" s="217"/>
    </row>
    <row r="7" spans="1:22" ht="15.6">
      <c r="A7" s="1088" t="s">
        <v>813</v>
      </c>
      <c r="B7" s="1089" t="s">
        <v>253</v>
      </c>
      <c r="C7" s="433">
        <v>57119.109000000011</v>
      </c>
      <c r="D7" s="433">
        <v>57136.014999999999</v>
      </c>
      <c r="E7" s="433">
        <v>47619.008000000009</v>
      </c>
      <c r="F7" s="433">
        <v>110437.74100000002</v>
      </c>
      <c r="G7" s="436">
        <v>103278.69599999998</v>
      </c>
      <c r="H7" s="436">
        <v>79265.403000000006</v>
      </c>
      <c r="I7" s="436">
        <v>76357.157000000007</v>
      </c>
      <c r="K7" s="1090" t="s">
        <v>814</v>
      </c>
      <c r="U7" s="217"/>
      <c r="V7" s="217"/>
    </row>
    <row r="8" spans="1:22" ht="15.6">
      <c r="A8" s="1088" t="s">
        <v>815</v>
      </c>
      <c r="B8" s="1089" t="s">
        <v>254</v>
      </c>
      <c r="C8" s="433">
        <v>91022.34</v>
      </c>
      <c r="D8" s="433">
        <v>67244.553999999989</v>
      </c>
      <c r="E8" s="433">
        <v>90232.343000000008</v>
      </c>
      <c r="F8" s="433">
        <v>133152.40099999995</v>
      </c>
      <c r="G8" s="436">
        <v>191468.837</v>
      </c>
      <c r="H8" s="436">
        <v>93975.896999999997</v>
      </c>
      <c r="I8" s="436">
        <v>96294.890999999989</v>
      </c>
      <c r="K8" s="1090" t="s">
        <v>816</v>
      </c>
      <c r="U8" s="217"/>
      <c r="V8" s="217"/>
    </row>
    <row r="9" spans="1:22" ht="15.6">
      <c r="A9" s="1088" t="s">
        <v>817</v>
      </c>
      <c r="B9" s="1089" t="s">
        <v>255</v>
      </c>
      <c r="C9" s="433">
        <v>25567.748</v>
      </c>
      <c r="D9" s="433">
        <v>36314.805999999997</v>
      </c>
      <c r="E9" s="433">
        <v>26285.175999999999</v>
      </c>
      <c r="F9" s="433">
        <v>42797.990000000005</v>
      </c>
      <c r="G9" s="436">
        <v>40064.545999999995</v>
      </c>
      <c r="H9" s="436">
        <v>48447.608</v>
      </c>
      <c r="I9" s="436">
        <v>39854.82499999999</v>
      </c>
      <c r="K9" s="1090" t="s">
        <v>818</v>
      </c>
      <c r="U9" s="217"/>
      <c r="V9" s="217"/>
    </row>
    <row r="10" spans="1:22" ht="15.6">
      <c r="A10" s="1088" t="s">
        <v>819</v>
      </c>
      <c r="B10" s="1089" t="s">
        <v>256</v>
      </c>
      <c r="C10" s="433">
        <v>10669184.785</v>
      </c>
      <c r="D10" s="433">
        <v>11077123.709000001</v>
      </c>
      <c r="E10" s="433">
        <v>9676835.2079999987</v>
      </c>
      <c r="F10" s="433">
        <v>10755942.843000002</v>
      </c>
      <c r="G10" s="436">
        <v>12178015.233999999</v>
      </c>
      <c r="H10" s="436">
        <v>13410354.670000002</v>
      </c>
      <c r="I10" s="436">
        <v>11027600.249999996</v>
      </c>
      <c r="K10" s="1090" t="s">
        <v>820</v>
      </c>
      <c r="U10" s="217"/>
      <c r="V10" s="217"/>
    </row>
    <row r="11" spans="1:22" ht="15.6">
      <c r="A11" s="1088" t="s">
        <v>821</v>
      </c>
      <c r="B11" s="1089" t="s">
        <v>257</v>
      </c>
      <c r="C11" s="433">
        <v>879485.23499999999</v>
      </c>
      <c r="D11" s="433">
        <v>1012889.356</v>
      </c>
      <c r="E11" s="433">
        <v>1125976.622</v>
      </c>
      <c r="F11" s="433">
        <v>1258974.9710000001</v>
      </c>
      <c r="G11" s="436">
        <v>1285504.9669999999</v>
      </c>
      <c r="H11" s="436">
        <v>993249.21900000004</v>
      </c>
      <c r="I11" s="436">
        <v>1055288.1680000001</v>
      </c>
      <c r="K11" s="1090" t="s">
        <v>810</v>
      </c>
      <c r="U11" s="217"/>
      <c r="V11" s="217"/>
    </row>
    <row r="12" spans="1:22" ht="15.6">
      <c r="A12" s="1088" t="s">
        <v>201</v>
      </c>
      <c r="B12" s="1089" t="s">
        <v>258</v>
      </c>
      <c r="C12" s="433">
        <v>36495.036</v>
      </c>
      <c r="D12" s="433">
        <v>30453.713</v>
      </c>
      <c r="E12" s="433">
        <v>29275.420999999995</v>
      </c>
      <c r="F12" s="433">
        <v>24746.880000000001</v>
      </c>
      <c r="G12" s="436">
        <v>36298.097999999998</v>
      </c>
      <c r="H12" s="436">
        <v>23336.446</v>
      </c>
      <c r="I12" s="436">
        <v>23673.190999999999</v>
      </c>
      <c r="K12" s="1090" t="s">
        <v>818</v>
      </c>
      <c r="U12" s="217"/>
      <c r="V12" s="217"/>
    </row>
    <row r="13" spans="1:22" ht="15.6">
      <c r="A13" s="1088" t="s">
        <v>822</v>
      </c>
      <c r="B13" s="1089" t="s">
        <v>259</v>
      </c>
      <c r="C13" s="433">
        <v>256492.24</v>
      </c>
      <c r="D13" s="433">
        <v>238188.856</v>
      </c>
      <c r="E13" s="433">
        <v>261191.79300000001</v>
      </c>
      <c r="F13" s="433">
        <v>240884.88800000001</v>
      </c>
      <c r="G13" s="436">
        <v>241433.80899999998</v>
      </c>
      <c r="H13" s="436">
        <v>245138.54300000001</v>
      </c>
      <c r="I13" s="436">
        <v>199303.334</v>
      </c>
      <c r="K13" s="1090" t="s">
        <v>814</v>
      </c>
      <c r="U13" s="217"/>
      <c r="V13" s="217"/>
    </row>
    <row r="14" spans="1:22" ht="15.6">
      <c r="A14" s="1091" t="s">
        <v>823</v>
      </c>
      <c r="B14" s="1089" t="s">
        <v>260</v>
      </c>
      <c r="C14" s="433">
        <v>611161.48299999989</v>
      </c>
      <c r="D14" s="433">
        <v>495316.86500000005</v>
      </c>
      <c r="E14" s="433">
        <v>437317.01100000006</v>
      </c>
      <c r="F14" s="433">
        <v>395798.85800000001</v>
      </c>
      <c r="G14" s="436">
        <v>402148.10200000001</v>
      </c>
      <c r="H14" s="436">
        <v>398220.69099999999</v>
      </c>
      <c r="I14" s="436">
        <v>412547.06800000009</v>
      </c>
      <c r="K14" s="1090" t="s">
        <v>824</v>
      </c>
      <c r="U14" s="217"/>
      <c r="V14" s="217"/>
    </row>
    <row r="15" spans="1:22" ht="15.6">
      <c r="A15" s="1091" t="s">
        <v>825</v>
      </c>
      <c r="B15" s="1089" t="s">
        <v>261</v>
      </c>
      <c r="C15" s="433">
        <v>102732.11899999999</v>
      </c>
      <c r="D15" s="433">
        <v>138192.16099999999</v>
      </c>
      <c r="E15" s="433">
        <v>89356.992000000013</v>
      </c>
      <c r="F15" s="433">
        <v>110827.19799999999</v>
      </c>
      <c r="G15" s="436">
        <v>122157.512</v>
      </c>
      <c r="H15" s="436">
        <v>119226.22099999999</v>
      </c>
      <c r="I15" s="436">
        <v>52414.002</v>
      </c>
      <c r="K15" s="1090" t="s">
        <v>824</v>
      </c>
      <c r="U15" s="217"/>
      <c r="V15" s="217"/>
    </row>
    <row r="16" spans="1:22" ht="15.6">
      <c r="A16" s="1091" t="s">
        <v>826</v>
      </c>
      <c r="B16" s="1089" t="s">
        <v>262</v>
      </c>
      <c r="C16" s="433">
        <v>966.31099999999992</v>
      </c>
      <c r="D16" s="433">
        <v>1109.5309999999999</v>
      </c>
      <c r="E16" s="433">
        <v>680.86800000000005</v>
      </c>
      <c r="F16" s="433">
        <v>1027.942</v>
      </c>
      <c r="G16" s="436">
        <v>16351.287</v>
      </c>
      <c r="H16" s="436">
        <v>988.17500000000007</v>
      </c>
      <c r="I16" s="436">
        <v>484.51099999999997</v>
      </c>
      <c r="K16" s="1090" t="s">
        <v>816</v>
      </c>
      <c r="U16" s="217"/>
      <c r="V16" s="217"/>
    </row>
    <row r="17" spans="1:22" ht="15.6">
      <c r="A17" s="1091" t="s">
        <v>827</v>
      </c>
      <c r="B17" s="1089" t="s">
        <v>263</v>
      </c>
      <c r="C17" s="433">
        <v>1970.5730000000001</v>
      </c>
      <c r="D17" s="433">
        <v>2621.7739999999999</v>
      </c>
      <c r="E17" s="433">
        <v>1785.587</v>
      </c>
      <c r="F17" s="433">
        <v>16091.543999999998</v>
      </c>
      <c r="G17" s="436">
        <v>7936.695999999999</v>
      </c>
      <c r="H17" s="436">
        <v>3186.2590000000005</v>
      </c>
      <c r="I17" s="436">
        <v>1718.4690000000001</v>
      </c>
      <c r="K17" s="1090" t="s">
        <v>816</v>
      </c>
      <c r="U17" s="217"/>
      <c r="V17" s="217"/>
    </row>
    <row r="18" spans="1:22" ht="15.6">
      <c r="A18" s="1091" t="s">
        <v>828</v>
      </c>
      <c r="B18" s="1089" t="s">
        <v>264</v>
      </c>
      <c r="C18" s="433">
        <v>211131.859</v>
      </c>
      <c r="D18" s="433">
        <v>190215.49600000001</v>
      </c>
      <c r="E18" s="433">
        <v>177908.94</v>
      </c>
      <c r="F18" s="433">
        <v>146798.514</v>
      </c>
      <c r="G18" s="436">
        <v>191322.00099999999</v>
      </c>
      <c r="H18" s="436">
        <v>173378.663</v>
      </c>
      <c r="I18" s="436">
        <v>157832.07900000003</v>
      </c>
      <c r="K18" s="1090" t="s">
        <v>818</v>
      </c>
      <c r="U18" s="217"/>
      <c r="V18" s="217"/>
    </row>
    <row r="19" spans="1:22" ht="15.6">
      <c r="A19" s="1091" t="s">
        <v>829</v>
      </c>
      <c r="B19" s="1089" t="s">
        <v>265</v>
      </c>
      <c r="C19" s="433">
        <v>23843.733000000007</v>
      </c>
      <c r="D19" s="433">
        <v>21520.204000000002</v>
      </c>
      <c r="E19" s="433">
        <v>27908.800999999999</v>
      </c>
      <c r="F19" s="433">
        <v>38252.813999999998</v>
      </c>
      <c r="G19" s="436">
        <v>45990.859000000004</v>
      </c>
      <c r="H19" s="436">
        <v>36547.94000000001</v>
      </c>
      <c r="I19" s="436">
        <v>18410.271000000004</v>
      </c>
      <c r="K19" s="1090" t="s">
        <v>810</v>
      </c>
      <c r="U19" s="217"/>
      <c r="V19" s="217"/>
    </row>
    <row r="20" spans="1:22" ht="15.6">
      <c r="A20" s="1091" t="s">
        <v>830</v>
      </c>
      <c r="B20" s="1089" t="s">
        <v>266</v>
      </c>
      <c r="C20" s="433">
        <v>8266123.398</v>
      </c>
      <c r="D20" s="433">
        <v>8465324.3209999986</v>
      </c>
      <c r="E20" s="433">
        <v>8361708.1379999993</v>
      </c>
      <c r="F20" s="433">
        <v>9139341.1389999986</v>
      </c>
      <c r="G20" s="436">
        <v>9524265.0610000007</v>
      </c>
      <c r="H20" s="436">
        <v>8892030.9189999998</v>
      </c>
      <c r="I20" s="436">
        <v>7982429.2180000003</v>
      </c>
      <c r="K20" s="1090" t="s">
        <v>824</v>
      </c>
      <c r="U20" s="217"/>
      <c r="V20" s="217"/>
    </row>
    <row r="21" spans="1:22" ht="15.6">
      <c r="A21" s="1091" t="s">
        <v>831</v>
      </c>
      <c r="B21" s="1089" t="s">
        <v>267</v>
      </c>
      <c r="C21" s="433">
        <v>96702.14499999999</v>
      </c>
      <c r="D21" s="433">
        <v>80547.675000000003</v>
      </c>
      <c r="E21" s="433">
        <v>78400.971000000005</v>
      </c>
      <c r="F21" s="433">
        <v>79552.212</v>
      </c>
      <c r="G21" s="436">
        <v>87015.638000000006</v>
      </c>
      <c r="H21" s="436">
        <v>85085.578999999998</v>
      </c>
      <c r="I21" s="436">
        <v>67658.584000000003</v>
      </c>
      <c r="K21" s="1090" t="s">
        <v>824</v>
      </c>
      <c r="U21" s="217"/>
      <c r="V21" s="217"/>
    </row>
    <row r="22" spans="1:22" ht="15.6">
      <c r="A22" s="1091" t="s">
        <v>832</v>
      </c>
      <c r="B22" s="1089" t="s">
        <v>268</v>
      </c>
      <c r="C22" s="433">
        <v>31791.884999999998</v>
      </c>
      <c r="D22" s="433">
        <v>91845.532000000007</v>
      </c>
      <c r="E22" s="433">
        <v>70719.736999999994</v>
      </c>
      <c r="F22" s="433">
        <v>91881.454999999987</v>
      </c>
      <c r="G22" s="436">
        <v>139882.34399999998</v>
      </c>
      <c r="H22" s="436">
        <v>143688.77799999999</v>
      </c>
      <c r="I22" s="436">
        <v>182155.05799999996</v>
      </c>
      <c r="K22" s="1090" t="s">
        <v>820</v>
      </c>
      <c r="U22" s="217"/>
      <c r="V22" s="217"/>
    </row>
    <row r="23" spans="1:22" ht="15.6">
      <c r="A23" s="1091" t="s">
        <v>833</v>
      </c>
      <c r="B23" s="1089" t="s">
        <v>269</v>
      </c>
      <c r="C23" s="433">
        <v>111137.21799999999</v>
      </c>
      <c r="D23" s="433">
        <v>305159.63500000001</v>
      </c>
      <c r="E23" s="433">
        <v>283250.25000000006</v>
      </c>
      <c r="F23" s="433">
        <v>231677.12299999996</v>
      </c>
      <c r="G23" s="436">
        <v>220070.90899999999</v>
      </c>
      <c r="H23" s="436">
        <v>514916.27500000002</v>
      </c>
      <c r="I23" s="436">
        <v>1656626.8289999999</v>
      </c>
      <c r="K23" s="1090" t="s">
        <v>818</v>
      </c>
      <c r="U23" s="217"/>
      <c r="V23" s="217"/>
    </row>
    <row r="24" spans="1:22" ht="15.6">
      <c r="A24" s="1091" t="s">
        <v>834</v>
      </c>
      <c r="B24" s="1089" t="s">
        <v>270</v>
      </c>
      <c r="C24" s="433">
        <v>2105091.6059999997</v>
      </c>
      <c r="D24" s="433">
        <v>2078608.841</v>
      </c>
      <c r="E24" s="433">
        <v>1785947.304</v>
      </c>
      <c r="F24" s="433">
        <v>1527303.662</v>
      </c>
      <c r="G24" s="436">
        <v>1910261.3389999997</v>
      </c>
      <c r="H24" s="436">
        <v>1922731.5699999998</v>
      </c>
      <c r="I24" s="436">
        <v>1429326.9400000002</v>
      </c>
      <c r="K24" s="1090" t="s">
        <v>814</v>
      </c>
      <c r="U24" s="217"/>
      <c r="V24" s="217"/>
    </row>
    <row r="25" spans="1:22" ht="15.6">
      <c r="A25" s="1091" t="s">
        <v>835</v>
      </c>
      <c r="B25" s="1089" t="s">
        <v>271</v>
      </c>
      <c r="C25" s="433">
        <v>98838.907999999981</v>
      </c>
      <c r="D25" s="433">
        <v>55506.680000000008</v>
      </c>
      <c r="E25" s="433">
        <v>54834.233</v>
      </c>
      <c r="F25" s="433">
        <v>53581.626000000004</v>
      </c>
      <c r="G25" s="436">
        <v>73880.096000000005</v>
      </c>
      <c r="H25" s="436">
        <v>71021.667999999991</v>
      </c>
      <c r="I25" s="436">
        <v>72234.036000000007</v>
      </c>
      <c r="K25" s="1090" t="s">
        <v>812</v>
      </c>
      <c r="U25" s="217"/>
      <c r="V25" s="217"/>
    </row>
    <row r="26" spans="1:22" ht="15.6">
      <c r="A26" s="1091" t="s">
        <v>836</v>
      </c>
      <c r="B26" s="1089" t="s">
        <v>272</v>
      </c>
      <c r="C26" s="433">
        <v>102278.43</v>
      </c>
      <c r="D26" s="433">
        <v>106792.62299999999</v>
      </c>
      <c r="E26" s="433">
        <v>72828.263000000006</v>
      </c>
      <c r="F26" s="433">
        <v>79949.112999999998</v>
      </c>
      <c r="G26" s="436">
        <v>95579.733999999997</v>
      </c>
      <c r="H26" s="436">
        <v>66722</v>
      </c>
      <c r="I26" s="436">
        <v>90074.18299999999</v>
      </c>
      <c r="K26" s="1090" t="s">
        <v>824</v>
      </c>
      <c r="U26" s="217"/>
      <c r="V26" s="217"/>
    </row>
    <row r="27" spans="1:22" ht="15.6">
      <c r="A27" s="1091" t="s">
        <v>837</v>
      </c>
      <c r="B27" s="1089" t="s">
        <v>273</v>
      </c>
      <c r="C27" s="433">
        <v>21623.506000000001</v>
      </c>
      <c r="D27" s="433">
        <v>22484.696</v>
      </c>
      <c r="E27" s="433">
        <v>19815.990000000002</v>
      </c>
      <c r="F27" s="433">
        <v>45108.255000000005</v>
      </c>
      <c r="G27" s="436">
        <v>50803.512999999999</v>
      </c>
      <c r="H27" s="436">
        <v>22687.985000000001</v>
      </c>
      <c r="I27" s="436">
        <v>22166.338</v>
      </c>
      <c r="K27" s="1090" t="s">
        <v>816</v>
      </c>
      <c r="U27" s="217"/>
      <c r="V27" s="217"/>
    </row>
    <row r="28" spans="1:22" ht="15.6">
      <c r="A28" s="1091" t="s">
        <v>838</v>
      </c>
      <c r="B28" s="1089" t="s">
        <v>274</v>
      </c>
      <c r="C28" s="433">
        <v>22805.57</v>
      </c>
      <c r="D28" s="433">
        <v>18359.687000000002</v>
      </c>
      <c r="E28" s="433">
        <v>8236.91</v>
      </c>
      <c r="F28" s="433">
        <v>6788.4650000000001</v>
      </c>
      <c r="G28" s="436">
        <v>8410.3220000000001</v>
      </c>
      <c r="H28" s="436">
        <v>4722.5379999999996</v>
      </c>
      <c r="I28" s="436">
        <v>1762.8869999999999</v>
      </c>
      <c r="K28" s="1090" t="s">
        <v>816</v>
      </c>
      <c r="U28" s="217"/>
      <c r="V28" s="217"/>
    </row>
    <row r="29" spans="1:22" ht="15.6">
      <c r="A29" s="1091" t="s">
        <v>839</v>
      </c>
      <c r="B29" s="1089" t="s">
        <v>275</v>
      </c>
      <c r="C29" s="433">
        <v>34301.33</v>
      </c>
      <c r="D29" s="433">
        <v>37611.341000000008</v>
      </c>
      <c r="E29" s="433">
        <v>36258.28</v>
      </c>
      <c r="F29" s="433">
        <v>30183.643</v>
      </c>
      <c r="G29" s="436">
        <v>38237.279999999999</v>
      </c>
      <c r="H29" s="436">
        <v>43094.628000000004</v>
      </c>
      <c r="I29" s="436">
        <v>34105.648999999998</v>
      </c>
      <c r="K29" s="1090" t="s">
        <v>816</v>
      </c>
      <c r="U29" s="217"/>
      <c r="V29" s="217"/>
    </row>
    <row r="30" spans="1:22" ht="15.6">
      <c r="A30" s="1091" t="s">
        <v>840</v>
      </c>
      <c r="B30" s="1089" t="s">
        <v>276</v>
      </c>
      <c r="C30" s="433">
        <v>710579.522</v>
      </c>
      <c r="D30" s="433">
        <v>764562.26199999999</v>
      </c>
      <c r="E30" s="433">
        <v>682810.22</v>
      </c>
      <c r="F30" s="433">
        <v>681300.44500000007</v>
      </c>
      <c r="G30" s="436">
        <v>779450.52299999993</v>
      </c>
      <c r="H30" s="436">
        <v>890272.0610000001</v>
      </c>
      <c r="I30" s="436">
        <v>852172.89900000009</v>
      </c>
      <c r="K30" s="1090" t="s">
        <v>820</v>
      </c>
      <c r="U30" s="217"/>
      <c r="V30" s="217"/>
    </row>
    <row r="31" spans="1:22" ht="15.6">
      <c r="A31" s="1091" t="s">
        <v>841</v>
      </c>
      <c r="B31" s="1089" t="s">
        <v>277</v>
      </c>
      <c r="C31" s="433">
        <v>5072731.1229999997</v>
      </c>
      <c r="D31" s="433">
        <v>5381079.2709999997</v>
      </c>
      <c r="E31" s="433">
        <v>4478431.4040000001</v>
      </c>
      <c r="F31" s="433">
        <v>4507357.7070000004</v>
      </c>
      <c r="G31" s="436">
        <v>5068823</v>
      </c>
      <c r="H31" s="436">
        <v>4874475.7719999989</v>
      </c>
      <c r="I31" s="436">
        <v>5065632.3899999997</v>
      </c>
      <c r="K31" s="1090" t="s">
        <v>812</v>
      </c>
      <c r="U31" s="217"/>
      <c r="V31" s="217"/>
    </row>
    <row r="32" spans="1:22" ht="15.6">
      <c r="A32" s="1091" t="s">
        <v>842</v>
      </c>
      <c r="B32" s="1089" t="s">
        <v>278</v>
      </c>
      <c r="C32" s="433">
        <v>9444.82</v>
      </c>
      <c r="D32" s="433">
        <v>14426.018</v>
      </c>
      <c r="E32" s="433">
        <v>13519.714000000002</v>
      </c>
      <c r="F32" s="433">
        <v>14628.380999999999</v>
      </c>
      <c r="G32" s="436">
        <v>16436.094000000001</v>
      </c>
      <c r="H32" s="436">
        <v>21378.893</v>
      </c>
      <c r="I32" s="436">
        <v>14047.766</v>
      </c>
      <c r="K32" s="1090" t="s">
        <v>818</v>
      </c>
      <c r="U32" s="217"/>
      <c r="V32" s="217"/>
    </row>
    <row r="33" spans="1:22" ht="15.6">
      <c r="A33" s="1091" t="s">
        <v>843</v>
      </c>
      <c r="B33" s="1089" t="s">
        <v>279</v>
      </c>
      <c r="C33" s="433">
        <v>2127.2289999999998</v>
      </c>
      <c r="D33" s="433">
        <v>77.332000000000008</v>
      </c>
      <c r="E33" s="433">
        <v>1306.1469999999999</v>
      </c>
      <c r="F33" s="433">
        <v>158.88299999999998</v>
      </c>
      <c r="G33" s="436">
        <v>137.51300000000001</v>
      </c>
      <c r="H33" s="436">
        <v>4829.8</v>
      </c>
      <c r="I33" s="436">
        <v>1287.105</v>
      </c>
      <c r="K33" s="1090" t="s">
        <v>818</v>
      </c>
      <c r="U33" s="217"/>
      <c r="V33" s="217"/>
    </row>
    <row r="34" spans="1:22" ht="15.6">
      <c r="A34" s="1091" t="s">
        <v>844</v>
      </c>
      <c r="B34" s="1089" t="s">
        <v>280</v>
      </c>
      <c r="C34" s="433">
        <v>40586.068999999996</v>
      </c>
      <c r="D34" s="433">
        <v>70817.568999999989</v>
      </c>
      <c r="E34" s="433">
        <v>8457.4580000000005</v>
      </c>
      <c r="F34" s="433">
        <v>10118.189999999999</v>
      </c>
      <c r="G34" s="436">
        <v>48591.462</v>
      </c>
      <c r="H34" s="436">
        <v>38000.719000000005</v>
      </c>
      <c r="I34" s="436">
        <v>44704.845999999998</v>
      </c>
      <c r="K34" s="1090" t="s">
        <v>816</v>
      </c>
      <c r="U34" s="217"/>
      <c r="V34" s="217"/>
    </row>
    <row r="35" spans="1:22" ht="15.6">
      <c r="A35" s="1091" t="s">
        <v>845</v>
      </c>
      <c r="B35" s="1089" t="s">
        <v>281</v>
      </c>
      <c r="C35" s="433">
        <v>4163225.0049999999</v>
      </c>
      <c r="D35" s="433">
        <v>3533620.5180000002</v>
      </c>
      <c r="E35" s="433">
        <v>3626195.173</v>
      </c>
      <c r="F35" s="433">
        <v>2988211.5769999996</v>
      </c>
      <c r="G35" s="436">
        <v>4254361.0669999998</v>
      </c>
      <c r="H35" s="436">
        <v>4142468.6869999999</v>
      </c>
      <c r="I35" s="436">
        <v>3882826.8400000003</v>
      </c>
      <c r="K35" s="1090" t="s">
        <v>810</v>
      </c>
      <c r="U35" s="217"/>
      <c r="V35" s="217"/>
    </row>
    <row r="36" spans="1:22" ht="15.6">
      <c r="A36" s="1091" t="s">
        <v>846</v>
      </c>
      <c r="B36" s="1089" t="s">
        <v>282</v>
      </c>
      <c r="C36" s="433">
        <v>54431.418000000005</v>
      </c>
      <c r="D36" s="433">
        <v>48054.654999999999</v>
      </c>
      <c r="E36" s="433">
        <v>45529.706999999995</v>
      </c>
      <c r="F36" s="433">
        <v>96247.06</v>
      </c>
      <c r="G36" s="436">
        <v>85254.484999999986</v>
      </c>
      <c r="H36" s="436">
        <v>46601.093999999997</v>
      </c>
      <c r="I36" s="436">
        <v>36467.148999999998</v>
      </c>
      <c r="K36" s="1090" t="s">
        <v>810</v>
      </c>
      <c r="U36" s="217"/>
      <c r="V36" s="217"/>
    </row>
    <row r="37" spans="1:22" ht="15.6">
      <c r="A37" s="1091" t="s">
        <v>847</v>
      </c>
      <c r="B37" s="1089" t="s">
        <v>848</v>
      </c>
      <c r="C37" s="433">
        <v>4377187.9920000006</v>
      </c>
      <c r="D37" s="433">
        <v>3906525.7780000004</v>
      </c>
      <c r="E37" s="433">
        <v>2417511.8820000002</v>
      </c>
      <c r="F37" s="433">
        <v>2430206.943</v>
      </c>
      <c r="G37" s="436">
        <v>2715793.8909999998</v>
      </c>
      <c r="H37" s="436">
        <v>2293597.6549999998</v>
      </c>
      <c r="I37" s="436">
        <v>2767003.8080000007</v>
      </c>
      <c r="K37" s="1090" t="s">
        <v>810</v>
      </c>
      <c r="U37" s="217"/>
      <c r="V37" s="217"/>
    </row>
    <row r="38" spans="1:22" ht="15.6">
      <c r="A38" s="1091" t="s">
        <v>849</v>
      </c>
      <c r="B38" s="1089" t="s">
        <v>283</v>
      </c>
      <c r="C38" s="433">
        <v>146056466.64500001</v>
      </c>
      <c r="D38" s="433">
        <v>139891414.317</v>
      </c>
      <c r="E38" s="433">
        <v>121178388.61299999</v>
      </c>
      <c r="F38" s="433">
        <v>117092958.84900001</v>
      </c>
      <c r="G38" s="436">
        <v>135791868.99900001</v>
      </c>
      <c r="H38" s="436">
        <v>125175604.235</v>
      </c>
      <c r="I38" s="436">
        <v>109280925.933</v>
      </c>
      <c r="K38" s="1090" t="s">
        <v>824</v>
      </c>
      <c r="U38" s="217"/>
      <c r="V38" s="217"/>
    </row>
    <row r="39" spans="1:22" ht="15.6">
      <c r="A39" s="1091" t="s">
        <v>850</v>
      </c>
      <c r="B39" s="1089" t="s">
        <v>284</v>
      </c>
      <c r="C39" s="433">
        <v>11769193.512</v>
      </c>
      <c r="D39" s="433">
        <v>11114600.361999998</v>
      </c>
      <c r="E39" s="433">
        <v>9808915.0230000019</v>
      </c>
      <c r="F39" s="433">
        <v>9743665.8540000021</v>
      </c>
      <c r="G39" s="436">
        <v>10912750.986</v>
      </c>
      <c r="H39" s="436">
        <v>10585578.798</v>
      </c>
      <c r="I39" s="436">
        <v>8676072.2430000007</v>
      </c>
      <c r="K39" s="1090" t="s">
        <v>814</v>
      </c>
      <c r="U39" s="217"/>
      <c r="V39" s="217"/>
    </row>
    <row r="40" spans="1:22" ht="15.6">
      <c r="A40" s="1091" t="s">
        <v>851</v>
      </c>
      <c r="B40" s="1089" t="s">
        <v>285</v>
      </c>
      <c r="C40" s="433">
        <v>2779.692</v>
      </c>
      <c r="D40" s="433">
        <v>3385.4169999999999</v>
      </c>
      <c r="E40" s="433">
        <v>1336.1889999999999</v>
      </c>
      <c r="F40" s="433">
        <v>2263.4120000000003</v>
      </c>
      <c r="G40" s="436">
        <v>4272.6390000000001</v>
      </c>
      <c r="H40" s="436">
        <v>10350.470000000001</v>
      </c>
      <c r="I40" s="436">
        <v>3241.1710000000003</v>
      </c>
      <c r="K40" s="1090" t="s">
        <v>816</v>
      </c>
      <c r="U40" s="217"/>
      <c r="V40" s="217"/>
    </row>
    <row r="41" spans="1:22" ht="15.6">
      <c r="A41" s="1091" t="s">
        <v>852</v>
      </c>
      <c r="B41" s="1089" t="s">
        <v>286</v>
      </c>
      <c r="C41" s="433">
        <v>54256.46699999999</v>
      </c>
      <c r="D41" s="433">
        <v>60809.546000000002</v>
      </c>
      <c r="E41" s="433">
        <v>159443.99800000002</v>
      </c>
      <c r="F41" s="433">
        <v>150512.25099999999</v>
      </c>
      <c r="G41" s="436">
        <v>189837.226</v>
      </c>
      <c r="H41" s="436">
        <v>238641.42000000004</v>
      </c>
      <c r="I41" s="436">
        <v>87262.277999999991</v>
      </c>
      <c r="K41" s="1090" t="s">
        <v>818</v>
      </c>
      <c r="U41" s="217"/>
      <c r="V41" s="217"/>
    </row>
    <row r="42" spans="1:22" ht="15.6">
      <c r="A42" s="1091" t="s">
        <v>853</v>
      </c>
      <c r="B42" s="1089" t="s">
        <v>287</v>
      </c>
      <c r="C42" s="433">
        <v>1529514.4080000001</v>
      </c>
      <c r="D42" s="433">
        <v>1470945.6779999998</v>
      </c>
      <c r="E42" s="433">
        <v>1282317.0590000001</v>
      </c>
      <c r="F42" s="433">
        <v>1329595.8480000002</v>
      </c>
      <c r="G42" s="436">
        <v>1784385.5660000001</v>
      </c>
      <c r="H42" s="436">
        <v>1340390.4440000001</v>
      </c>
      <c r="I42" s="436">
        <v>1066746.0029999998</v>
      </c>
      <c r="K42" s="1090" t="s">
        <v>820</v>
      </c>
      <c r="U42" s="217"/>
      <c r="V42" s="217"/>
    </row>
    <row r="43" spans="1:22" ht="15.6">
      <c r="A43" s="1091" t="s">
        <v>854</v>
      </c>
      <c r="B43" s="1089" t="s">
        <v>288</v>
      </c>
      <c r="C43" s="433">
        <v>158237.74800000002</v>
      </c>
      <c r="D43" s="433">
        <v>115968.853</v>
      </c>
      <c r="E43" s="433">
        <v>102929.25399999999</v>
      </c>
      <c r="F43" s="433">
        <v>325990.53700000001</v>
      </c>
      <c r="G43" s="436">
        <v>132564.924</v>
      </c>
      <c r="H43" s="436">
        <v>149754.32800000001</v>
      </c>
      <c r="I43" s="436">
        <v>190144.07699999999</v>
      </c>
      <c r="K43" s="1090" t="s">
        <v>824</v>
      </c>
      <c r="U43" s="217"/>
      <c r="V43" s="217"/>
    </row>
    <row r="44" spans="1:22" ht="15.6">
      <c r="A44" s="1091" t="s">
        <v>855</v>
      </c>
      <c r="B44" s="1089" t="s">
        <v>289</v>
      </c>
      <c r="C44" s="433">
        <v>188694.06100000002</v>
      </c>
      <c r="D44" s="433">
        <v>195179.66499999998</v>
      </c>
      <c r="E44" s="433">
        <v>185536.31900000002</v>
      </c>
      <c r="F44" s="433">
        <v>204562.85500000001</v>
      </c>
      <c r="G44" s="436">
        <v>279245.47100000002</v>
      </c>
      <c r="H44" s="436">
        <v>326462.49700000003</v>
      </c>
      <c r="I44" s="436">
        <v>281822.277</v>
      </c>
      <c r="K44" s="1090" t="s">
        <v>820</v>
      </c>
      <c r="U44" s="217"/>
      <c r="V44" s="217"/>
    </row>
    <row r="45" spans="1:22" ht="15.6">
      <c r="A45" s="1091" t="s">
        <v>856</v>
      </c>
      <c r="B45" s="1089" t="s">
        <v>290</v>
      </c>
      <c r="C45" s="433">
        <v>12810448.988</v>
      </c>
      <c r="D45" s="433">
        <v>13015339.228999998</v>
      </c>
      <c r="E45" s="433">
        <v>9579959.4809999987</v>
      </c>
      <c r="F45" s="433">
        <v>8899210.3569999989</v>
      </c>
      <c r="G45" s="436">
        <v>22006950.900000002</v>
      </c>
      <c r="H45" s="436">
        <v>14508971.949000001</v>
      </c>
      <c r="I45" s="436">
        <v>8848257.4449999984</v>
      </c>
      <c r="K45" s="1090" t="s">
        <v>824</v>
      </c>
      <c r="U45" s="217"/>
      <c r="V45" s="217"/>
    </row>
    <row r="46" spans="1:22" ht="15.6">
      <c r="A46" s="1091" t="s">
        <v>857</v>
      </c>
      <c r="B46" s="1089" t="s">
        <v>291</v>
      </c>
      <c r="C46" s="433">
        <v>1073134.0530000001</v>
      </c>
      <c r="D46" s="432">
        <v>1277379.852</v>
      </c>
      <c r="E46" s="432">
        <v>1049627.851</v>
      </c>
      <c r="F46" s="432">
        <v>916890.71</v>
      </c>
      <c r="G46" s="436">
        <v>970334.03200000001</v>
      </c>
      <c r="H46" s="436">
        <v>828157.56900000002</v>
      </c>
      <c r="I46" s="436">
        <v>752777.1669999999</v>
      </c>
      <c r="K46" s="1090" t="s">
        <v>820</v>
      </c>
      <c r="U46" s="217"/>
      <c r="V46" s="217"/>
    </row>
    <row r="47" spans="1:22" ht="15.6">
      <c r="A47" s="1091" t="s">
        <v>858</v>
      </c>
      <c r="B47" s="1089" t="s">
        <v>292</v>
      </c>
      <c r="C47" s="433">
        <v>122292.455</v>
      </c>
      <c r="D47" s="432">
        <v>180481.29699999999</v>
      </c>
      <c r="E47" s="432">
        <v>131185.37800000003</v>
      </c>
      <c r="F47" s="432">
        <v>102320.66200000001</v>
      </c>
      <c r="G47" s="436">
        <v>148381.22500000001</v>
      </c>
      <c r="H47" s="436">
        <v>104410.40300000001</v>
      </c>
      <c r="I47" s="436">
        <v>83804.424000000014</v>
      </c>
      <c r="K47" s="1090" t="s">
        <v>814</v>
      </c>
    </row>
    <row r="48" spans="1:22" ht="15.6">
      <c r="A48" s="1091" t="s">
        <v>859</v>
      </c>
      <c r="B48" s="1089" t="s">
        <v>293</v>
      </c>
      <c r="C48" s="433">
        <v>77548.275000000009</v>
      </c>
      <c r="D48" s="432">
        <v>86766.796000000017</v>
      </c>
      <c r="E48" s="432">
        <v>73123.537999999986</v>
      </c>
      <c r="F48" s="432">
        <v>88893.103000000017</v>
      </c>
      <c r="G48" s="436">
        <v>125891.68100000001</v>
      </c>
      <c r="H48" s="436">
        <v>102412.13699999999</v>
      </c>
      <c r="I48" s="436">
        <v>94188.887000000002</v>
      </c>
      <c r="K48" s="1090" t="s">
        <v>816</v>
      </c>
    </row>
    <row r="49" spans="1:11" ht="15.6">
      <c r="A49" s="1091" t="s">
        <v>860</v>
      </c>
      <c r="B49" s="1089" t="s">
        <v>294</v>
      </c>
      <c r="C49" s="433">
        <v>2717724.1049999995</v>
      </c>
      <c r="D49" s="432">
        <v>3275865.3959999997</v>
      </c>
      <c r="E49" s="432">
        <v>3209470.352</v>
      </c>
      <c r="F49" s="432">
        <v>2535748.781</v>
      </c>
      <c r="G49" s="436">
        <v>3079661.3879999998</v>
      </c>
      <c r="H49" s="436">
        <v>2750865.3739999998</v>
      </c>
      <c r="I49" s="436">
        <v>2382351.4169999999</v>
      </c>
      <c r="K49" s="1090" t="s">
        <v>814</v>
      </c>
    </row>
    <row r="50" spans="1:11" ht="15.6">
      <c r="A50" s="1091" t="s">
        <v>861</v>
      </c>
      <c r="B50" s="1089" t="s">
        <v>295</v>
      </c>
      <c r="C50" s="433">
        <v>1172398.601</v>
      </c>
      <c r="D50" s="432">
        <v>1217452.7580000001</v>
      </c>
      <c r="E50" s="432">
        <v>1004576.672</v>
      </c>
      <c r="F50" s="432">
        <v>1170702.71</v>
      </c>
      <c r="G50" s="436">
        <v>1320501.828</v>
      </c>
      <c r="H50" s="436">
        <v>1126244.7889999999</v>
      </c>
      <c r="I50" s="436">
        <v>1134297.8759999999</v>
      </c>
      <c r="K50" s="1090" t="s">
        <v>810</v>
      </c>
    </row>
    <row r="51" spans="1:11" ht="15.6">
      <c r="A51" s="1091" t="s">
        <v>862</v>
      </c>
      <c r="B51" s="1089" t="s">
        <v>296</v>
      </c>
      <c r="C51" s="433">
        <v>122885.351</v>
      </c>
      <c r="D51" s="432">
        <v>149788.75</v>
      </c>
      <c r="E51" s="432">
        <v>104441.539</v>
      </c>
      <c r="F51" s="432">
        <v>101531.58100000001</v>
      </c>
      <c r="G51" s="436">
        <v>153438.383</v>
      </c>
      <c r="H51" s="436">
        <v>151829.361</v>
      </c>
      <c r="I51" s="436">
        <v>261591.74099999998</v>
      </c>
      <c r="K51" s="1090" t="s">
        <v>812</v>
      </c>
    </row>
    <row r="52" spans="1:11" ht="15.6">
      <c r="A52" s="1091" t="s">
        <v>863</v>
      </c>
      <c r="B52" s="1089" t="s">
        <v>297</v>
      </c>
      <c r="C52" s="433">
        <v>415710.27800000005</v>
      </c>
      <c r="D52" s="432">
        <v>114983.43900000001</v>
      </c>
      <c r="E52" s="432">
        <v>119808.952</v>
      </c>
      <c r="F52" s="432">
        <v>171628.54400000002</v>
      </c>
      <c r="G52" s="436">
        <v>267090.13100000005</v>
      </c>
      <c r="H52" s="436">
        <v>248252.12599999996</v>
      </c>
      <c r="I52" s="436">
        <v>318135.61200000002</v>
      </c>
      <c r="K52" s="1090" t="s">
        <v>814</v>
      </c>
    </row>
    <row r="53" spans="1:11" ht="15.6">
      <c r="A53" s="1091" t="s">
        <v>864</v>
      </c>
      <c r="B53" s="1089" t="s">
        <v>298</v>
      </c>
      <c r="C53" s="433">
        <v>2858.9639999999999</v>
      </c>
      <c r="D53" s="432">
        <v>1663.2270000000001</v>
      </c>
      <c r="E53" s="432">
        <v>1389.325</v>
      </c>
      <c r="F53" s="432">
        <v>2189.422</v>
      </c>
      <c r="G53" s="436">
        <v>1086.0119999999999</v>
      </c>
      <c r="H53" s="436">
        <v>1371.0030000000002</v>
      </c>
      <c r="I53" s="436">
        <v>1314.502</v>
      </c>
      <c r="K53" s="1090" t="s">
        <v>816</v>
      </c>
    </row>
    <row r="54" spans="1:11" ht="15.6">
      <c r="A54" s="1091" t="s">
        <v>865</v>
      </c>
      <c r="B54" s="1089" t="s">
        <v>299</v>
      </c>
      <c r="C54" s="433">
        <v>35081.213000000003</v>
      </c>
      <c r="D54" s="432">
        <v>37235.050000000003</v>
      </c>
      <c r="E54" s="432">
        <v>42136.680999999997</v>
      </c>
      <c r="F54" s="432">
        <v>32400.593000000001</v>
      </c>
      <c r="G54" s="436">
        <v>33762.223999999995</v>
      </c>
      <c r="H54" s="436">
        <v>47941.995999999999</v>
      </c>
      <c r="I54" s="436">
        <v>40664.112999999998</v>
      </c>
      <c r="K54" s="1090" t="s">
        <v>820</v>
      </c>
    </row>
    <row r="55" spans="1:11" ht="15.6">
      <c r="A55" s="1091" t="s">
        <v>866</v>
      </c>
      <c r="B55" s="1089" t="s">
        <v>300</v>
      </c>
      <c r="C55" s="433">
        <v>32119.404000000002</v>
      </c>
      <c r="D55" s="432">
        <v>47703.500999999997</v>
      </c>
      <c r="E55" s="432">
        <v>30269.985000000001</v>
      </c>
      <c r="F55" s="432">
        <v>34756.627000000008</v>
      </c>
      <c r="G55" s="436">
        <v>28424.803999999996</v>
      </c>
      <c r="H55" s="436">
        <v>36839.06</v>
      </c>
      <c r="I55" s="436">
        <v>45577.522000000004</v>
      </c>
      <c r="K55" s="1090" t="s">
        <v>820</v>
      </c>
    </row>
    <row r="56" spans="1:11" ht="15.6">
      <c r="A56" s="1091" t="s">
        <v>867</v>
      </c>
      <c r="B56" s="1089" t="s">
        <v>301</v>
      </c>
      <c r="C56" s="433">
        <v>33728.824000000001</v>
      </c>
      <c r="D56" s="432">
        <v>50921.868999999999</v>
      </c>
      <c r="E56" s="432">
        <v>48358.864000000001</v>
      </c>
      <c r="F56" s="432">
        <v>38814.445</v>
      </c>
      <c r="G56" s="436">
        <v>62391.245999999999</v>
      </c>
      <c r="H56" s="436">
        <v>35981.066000000006</v>
      </c>
      <c r="I56" s="436">
        <v>20969.839000000004</v>
      </c>
      <c r="K56" s="1090" t="s">
        <v>818</v>
      </c>
    </row>
    <row r="57" spans="1:11" ht="15.6">
      <c r="A57" s="1091" t="s">
        <v>868</v>
      </c>
      <c r="B57" s="1089" t="s">
        <v>302</v>
      </c>
      <c r="C57" s="433">
        <v>38155.222999999998</v>
      </c>
      <c r="D57" s="432">
        <v>38422.659</v>
      </c>
      <c r="E57" s="432">
        <v>20596.197</v>
      </c>
      <c r="F57" s="432">
        <v>16873.672000000002</v>
      </c>
      <c r="G57" s="436">
        <v>10396.814999999999</v>
      </c>
      <c r="H57" s="436">
        <v>16287.203000000001</v>
      </c>
      <c r="I57" s="436">
        <v>26984.166999999998</v>
      </c>
      <c r="K57" s="1090" t="s">
        <v>818</v>
      </c>
    </row>
    <row r="58" spans="1:11" ht="15.6">
      <c r="A58" s="1091" t="s">
        <v>869</v>
      </c>
      <c r="B58" s="1089" t="s">
        <v>303</v>
      </c>
      <c r="C58" s="433">
        <v>1769366.3789999997</v>
      </c>
      <c r="D58" s="432">
        <v>1751246.3969999999</v>
      </c>
      <c r="E58" s="432">
        <v>1600860.5959999999</v>
      </c>
      <c r="F58" s="432">
        <v>2205250.8760000002</v>
      </c>
      <c r="G58" s="436">
        <v>3185522.4029999995</v>
      </c>
      <c r="H58" s="436">
        <v>3244738.6609999998</v>
      </c>
      <c r="I58" s="436">
        <v>3035322.1009999998</v>
      </c>
      <c r="K58" s="1090" t="s">
        <v>824</v>
      </c>
    </row>
    <row r="59" spans="1:11" ht="15.6">
      <c r="A59" s="1091" t="s">
        <v>870</v>
      </c>
      <c r="B59" s="1089" t="s">
        <v>304</v>
      </c>
      <c r="C59" s="433">
        <v>778067.55099999998</v>
      </c>
      <c r="D59" s="432">
        <v>773568.348</v>
      </c>
      <c r="E59" s="432">
        <v>645672.14199999999</v>
      </c>
      <c r="F59" s="432">
        <v>558050.10800000001</v>
      </c>
      <c r="G59" s="436">
        <v>764740.18199999991</v>
      </c>
      <c r="H59" s="436">
        <v>828303.87399999984</v>
      </c>
      <c r="I59" s="436">
        <v>706924.33399999992</v>
      </c>
      <c r="K59" s="1090" t="s">
        <v>818</v>
      </c>
    </row>
    <row r="60" spans="1:11" ht="15.6">
      <c r="A60" s="1091" t="s">
        <v>871</v>
      </c>
      <c r="B60" s="1089" t="s">
        <v>305</v>
      </c>
      <c r="C60" s="433">
        <v>5259.3140000000003</v>
      </c>
      <c r="D60" s="432">
        <v>11719.286000000002</v>
      </c>
      <c r="E60" s="432">
        <v>7550.25</v>
      </c>
      <c r="F60" s="432">
        <v>97929.782000000007</v>
      </c>
      <c r="G60" s="436">
        <v>11816.579000000002</v>
      </c>
      <c r="H60" s="436">
        <v>40564.527999999998</v>
      </c>
      <c r="I60" s="436">
        <v>25943.584000000003</v>
      </c>
      <c r="K60" s="1090" t="s">
        <v>812</v>
      </c>
    </row>
    <row r="61" spans="1:11" ht="15.6">
      <c r="A61" s="1091" t="s">
        <v>872</v>
      </c>
      <c r="B61" s="1089" t="s">
        <v>306</v>
      </c>
      <c r="C61" s="433">
        <v>6026.6860000000006</v>
      </c>
      <c r="D61" s="432">
        <v>6418.7300000000005</v>
      </c>
      <c r="E61" s="432">
        <v>9914.2540000000008</v>
      </c>
      <c r="F61" s="432">
        <v>10404.629000000001</v>
      </c>
      <c r="G61" s="436">
        <v>5122.6779999999999</v>
      </c>
      <c r="H61" s="436">
        <v>10039.686</v>
      </c>
      <c r="I61" s="436">
        <v>7370.6929999999993</v>
      </c>
      <c r="K61" s="1090" t="s">
        <v>818</v>
      </c>
    </row>
    <row r="62" spans="1:11" ht="15.6">
      <c r="A62" s="1091" t="s">
        <v>873</v>
      </c>
      <c r="B62" s="1089" t="s">
        <v>307</v>
      </c>
      <c r="C62" s="433">
        <v>122578.23099999999</v>
      </c>
      <c r="D62" s="432">
        <v>49377.447000000007</v>
      </c>
      <c r="E62" s="432">
        <v>44974.991999999998</v>
      </c>
      <c r="F62" s="432">
        <v>54889.188000000009</v>
      </c>
      <c r="G62" s="436">
        <v>50254.070000000007</v>
      </c>
      <c r="H62" s="436">
        <v>50958.131999999998</v>
      </c>
      <c r="I62" s="436">
        <v>45692.037000000004</v>
      </c>
      <c r="K62" s="1090" t="s">
        <v>820</v>
      </c>
    </row>
    <row r="63" spans="1:11" ht="15.6">
      <c r="A63" s="1091" t="s">
        <v>874</v>
      </c>
      <c r="B63" s="1089" t="s">
        <v>308</v>
      </c>
      <c r="C63" s="433">
        <v>2797361.2030000002</v>
      </c>
      <c r="D63" s="432">
        <v>1977054.8289999999</v>
      </c>
      <c r="E63" s="432">
        <v>1572872.5989999999</v>
      </c>
      <c r="F63" s="432">
        <v>1405694.5020000001</v>
      </c>
      <c r="G63" s="436">
        <v>1559286.3350000002</v>
      </c>
      <c r="H63" s="436">
        <v>1707201.6499999997</v>
      </c>
      <c r="I63" s="436">
        <v>1639959.061</v>
      </c>
      <c r="K63" s="1090" t="s">
        <v>824</v>
      </c>
    </row>
    <row r="64" spans="1:11" ht="15.6">
      <c r="A64" s="1091" t="s">
        <v>875</v>
      </c>
      <c r="B64" s="1089" t="s">
        <v>309</v>
      </c>
      <c r="C64" s="433">
        <v>21216.19</v>
      </c>
      <c r="D64" s="432">
        <v>21254.842000000001</v>
      </c>
      <c r="E64" s="432">
        <v>24670.582000000002</v>
      </c>
      <c r="F64" s="432">
        <v>18341.264999999996</v>
      </c>
      <c r="G64" s="436">
        <v>19318.466000000004</v>
      </c>
      <c r="H64" s="436">
        <v>17604.945</v>
      </c>
      <c r="I64" s="436">
        <v>14620.742000000002</v>
      </c>
      <c r="K64" s="1090" t="s">
        <v>818</v>
      </c>
    </row>
    <row r="65" spans="1:11" ht="15.6">
      <c r="A65" s="1091" t="s">
        <v>876</v>
      </c>
      <c r="B65" s="1089" t="s">
        <v>310</v>
      </c>
      <c r="C65" s="433">
        <v>109882.111</v>
      </c>
      <c r="D65" s="432">
        <v>113044.30900000001</v>
      </c>
      <c r="E65" s="432">
        <v>201246.46</v>
      </c>
      <c r="F65" s="432">
        <v>87503.989000000016</v>
      </c>
      <c r="G65" s="436">
        <v>68565.776000000013</v>
      </c>
      <c r="H65" s="436">
        <v>87873.156000000017</v>
      </c>
      <c r="I65" s="436">
        <v>90318.927000000011</v>
      </c>
      <c r="K65" s="1090" t="s">
        <v>818</v>
      </c>
    </row>
    <row r="66" spans="1:11" ht="15.6">
      <c r="A66" s="1091" t="s">
        <v>877</v>
      </c>
      <c r="B66" s="1089" t="s">
        <v>311</v>
      </c>
      <c r="C66" s="433">
        <v>770.65</v>
      </c>
      <c r="D66" s="432">
        <v>61.752000000000002</v>
      </c>
      <c r="E66" s="432">
        <v>485.59799999999996</v>
      </c>
      <c r="F66" s="432">
        <v>278.77199999999999</v>
      </c>
      <c r="G66" s="436">
        <v>2662.2229999999995</v>
      </c>
      <c r="H66" s="436">
        <v>93.317999999999984</v>
      </c>
      <c r="I66" s="436">
        <v>477.77499999999998</v>
      </c>
      <c r="K66" s="1090" t="s">
        <v>816</v>
      </c>
    </row>
    <row r="67" spans="1:11" ht="15.6">
      <c r="A67" s="1091">
        <v>63</v>
      </c>
      <c r="B67" s="1089" t="s">
        <v>878</v>
      </c>
      <c r="C67" s="433">
        <v>225819.33100000001</v>
      </c>
      <c r="D67" s="432">
        <v>244690.30199999997</v>
      </c>
      <c r="E67" s="432">
        <v>147622.196</v>
      </c>
      <c r="F67" s="432">
        <v>141829.41399999999</v>
      </c>
      <c r="G67" s="436">
        <v>162498.19</v>
      </c>
      <c r="H67" s="436">
        <v>148534.23200000002</v>
      </c>
      <c r="I67" s="436">
        <v>203018.13200000001</v>
      </c>
      <c r="K67" s="1090" t="s">
        <v>812</v>
      </c>
    </row>
    <row r="68" spans="1:11" ht="15.6">
      <c r="A68" s="1091" t="s">
        <v>879</v>
      </c>
      <c r="B68" s="1089" t="s">
        <v>312</v>
      </c>
      <c r="C68" s="433">
        <v>204843.79799999998</v>
      </c>
      <c r="D68" s="432">
        <v>240014.82199999996</v>
      </c>
      <c r="E68" s="432">
        <v>193973.39899999998</v>
      </c>
      <c r="F68" s="432">
        <v>196307.19100000002</v>
      </c>
      <c r="G68" s="436">
        <v>242087.51900000003</v>
      </c>
      <c r="H68" s="436">
        <v>208472.95</v>
      </c>
      <c r="I68" s="436">
        <v>165217.467</v>
      </c>
      <c r="K68" s="1090" t="s">
        <v>814</v>
      </c>
    </row>
    <row r="69" spans="1:11" ht="15.6">
      <c r="A69" s="1091" t="s">
        <v>880</v>
      </c>
      <c r="B69" s="1089" t="s">
        <v>313</v>
      </c>
      <c r="C69" s="433">
        <v>45413.811000000009</v>
      </c>
      <c r="D69" s="432">
        <v>50398.987000000008</v>
      </c>
      <c r="E69" s="432">
        <v>32573.948999999997</v>
      </c>
      <c r="F69" s="432">
        <v>58308.188999999998</v>
      </c>
      <c r="G69" s="436">
        <v>106321.128</v>
      </c>
      <c r="H69" s="436">
        <v>83146.651000000013</v>
      </c>
      <c r="I69" s="436">
        <v>163016.47399999999</v>
      </c>
      <c r="K69" s="1090" t="s">
        <v>816</v>
      </c>
    </row>
    <row r="70" spans="1:11" ht="15.6">
      <c r="A70" s="1091" t="s">
        <v>881</v>
      </c>
      <c r="B70" s="1089" t="s">
        <v>314</v>
      </c>
      <c r="C70" s="433">
        <v>7215.9180000000006</v>
      </c>
      <c r="D70" s="432">
        <v>8050.2330000000011</v>
      </c>
      <c r="E70" s="432">
        <v>9113.6530000000002</v>
      </c>
      <c r="F70" s="432">
        <v>27537.551000000003</v>
      </c>
      <c r="G70" s="436">
        <v>28452.644</v>
      </c>
      <c r="H70" s="436">
        <v>21883.606999999996</v>
      </c>
      <c r="I70" s="436">
        <v>25330.757000000001</v>
      </c>
      <c r="K70" s="1090" t="s">
        <v>820</v>
      </c>
    </row>
    <row r="71" spans="1:11" ht="15.6">
      <c r="A71" s="1091" t="s">
        <v>882</v>
      </c>
      <c r="B71" s="1089" t="s">
        <v>315</v>
      </c>
      <c r="C71" s="433">
        <v>1349958.166</v>
      </c>
      <c r="D71" s="432">
        <v>1186589.9080000001</v>
      </c>
      <c r="E71" s="432">
        <v>1037873.9819999998</v>
      </c>
      <c r="F71" s="432">
        <v>771107.87599999993</v>
      </c>
      <c r="G71" s="436">
        <v>1306689.0829999999</v>
      </c>
      <c r="H71" s="436">
        <v>1350582.2340000002</v>
      </c>
      <c r="I71" s="436">
        <v>1177306.476</v>
      </c>
      <c r="K71" s="1090" t="s">
        <v>818</v>
      </c>
    </row>
    <row r="72" spans="1:11" ht="15.6">
      <c r="A72" s="1092" t="s">
        <v>883</v>
      </c>
      <c r="B72" s="1089" t="s">
        <v>316</v>
      </c>
      <c r="C72" s="433">
        <v>46112.43299999999</v>
      </c>
      <c r="D72" s="432">
        <v>48191.838000000003</v>
      </c>
      <c r="E72" s="432">
        <v>58067.845999999998</v>
      </c>
      <c r="F72" s="432">
        <v>48539.741000000009</v>
      </c>
      <c r="G72" s="436">
        <v>49271.173000000003</v>
      </c>
      <c r="H72" s="436">
        <v>73734.082999999999</v>
      </c>
      <c r="I72" s="436">
        <v>36420.175999999999</v>
      </c>
      <c r="K72" s="1090" t="s">
        <v>820</v>
      </c>
    </row>
    <row r="73" spans="1:11" ht="15.6">
      <c r="A73" s="1091" t="s">
        <v>884</v>
      </c>
      <c r="B73" s="1089" t="s">
        <v>317</v>
      </c>
      <c r="C73" s="433">
        <v>4098.6959999999999</v>
      </c>
      <c r="D73" s="432">
        <v>2720.194</v>
      </c>
      <c r="E73" s="432">
        <v>4027.0049999999992</v>
      </c>
      <c r="F73" s="432">
        <v>12263.681999999999</v>
      </c>
      <c r="G73" s="436">
        <v>583.15</v>
      </c>
      <c r="H73" s="436">
        <v>225.483</v>
      </c>
      <c r="I73" s="436">
        <v>4.3870000000000005</v>
      </c>
      <c r="K73" s="1090" t="s">
        <v>818</v>
      </c>
    </row>
    <row r="74" spans="1:11" ht="15.6">
      <c r="A74" s="1091" t="s">
        <v>885</v>
      </c>
      <c r="B74" s="1089" t="s">
        <v>318</v>
      </c>
      <c r="C74" s="433">
        <v>103101.32400000002</v>
      </c>
      <c r="D74" s="432">
        <v>102398.29</v>
      </c>
      <c r="E74" s="432">
        <v>117281.963</v>
      </c>
      <c r="F74" s="432">
        <v>121132.717</v>
      </c>
      <c r="G74" s="436">
        <v>114115.01200000002</v>
      </c>
      <c r="H74" s="436">
        <v>89355.706000000006</v>
      </c>
      <c r="I74" s="436">
        <v>87267.093000000008</v>
      </c>
      <c r="K74" s="1090" t="s">
        <v>820</v>
      </c>
    </row>
    <row r="75" spans="1:11" ht="15.6">
      <c r="A75" s="1091" t="s">
        <v>886</v>
      </c>
      <c r="B75" s="1089" t="s">
        <v>319</v>
      </c>
      <c r="C75" s="433">
        <v>7973.9160000000002</v>
      </c>
      <c r="D75" s="432">
        <v>8237.3169999999991</v>
      </c>
      <c r="E75" s="432">
        <v>10055.595000000001</v>
      </c>
      <c r="F75" s="432">
        <v>17304.010000000002</v>
      </c>
      <c r="G75" s="436">
        <v>5958.1239999999989</v>
      </c>
      <c r="H75" s="436">
        <v>11924.496999999999</v>
      </c>
      <c r="I75" s="436">
        <v>20824.088</v>
      </c>
      <c r="K75" s="1090" t="s">
        <v>820</v>
      </c>
    </row>
    <row r="76" spans="1:11" ht="15.6">
      <c r="A76" s="1091" t="s">
        <v>887</v>
      </c>
      <c r="B76" s="1089" t="s">
        <v>320</v>
      </c>
      <c r="C76" s="433">
        <v>31400.586000000003</v>
      </c>
      <c r="D76" s="432">
        <v>29521.846999999998</v>
      </c>
      <c r="E76" s="432">
        <v>24015.719000000005</v>
      </c>
      <c r="F76" s="432">
        <v>36750.030999999995</v>
      </c>
      <c r="G76" s="436">
        <v>147832.383</v>
      </c>
      <c r="H76" s="436">
        <v>68855.85000000002</v>
      </c>
      <c r="I76" s="436">
        <v>40406.624000000003</v>
      </c>
      <c r="K76" s="1090" t="s">
        <v>812</v>
      </c>
    </row>
    <row r="77" spans="1:11" ht="15.6">
      <c r="A77" s="1091" t="s">
        <v>888</v>
      </c>
      <c r="B77" s="1089" t="s">
        <v>321</v>
      </c>
      <c r="C77" s="433">
        <v>208812.72000000003</v>
      </c>
      <c r="D77" s="432">
        <v>104908.57399999999</v>
      </c>
      <c r="E77" s="432">
        <v>93824.269</v>
      </c>
      <c r="F77" s="432">
        <v>89481.437999999995</v>
      </c>
      <c r="G77" s="436">
        <v>83195.302999999985</v>
      </c>
      <c r="H77" s="436">
        <v>46718.767</v>
      </c>
      <c r="I77" s="436">
        <v>69204.953999999998</v>
      </c>
      <c r="K77" s="1090" t="s">
        <v>812</v>
      </c>
    </row>
    <row r="78" spans="1:11" ht="15.6">
      <c r="A78" s="1091" t="s">
        <v>889</v>
      </c>
      <c r="B78" s="1089" t="s">
        <v>322</v>
      </c>
      <c r="C78" s="433">
        <v>7897.4010000000007</v>
      </c>
      <c r="D78" s="432">
        <v>8410.8520000000008</v>
      </c>
      <c r="E78" s="432">
        <v>11964.19</v>
      </c>
      <c r="F78" s="432">
        <v>11472.051000000001</v>
      </c>
      <c r="G78" s="436">
        <v>10250.073999999999</v>
      </c>
      <c r="H78" s="436">
        <v>12881.053</v>
      </c>
      <c r="I78" s="436">
        <v>6269.1680000000006</v>
      </c>
      <c r="K78" s="1090" t="s">
        <v>818</v>
      </c>
    </row>
    <row r="79" spans="1:11" ht="15.6">
      <c r="A79" s="1092" t="s">
        <v>890</v>
      </c>
      <c r="B79" s="1089" t="s">
        <v>323</v>
      </c>
      <c r="C79" s="433">
        <v>189.01499999999999</v>
      </c>
      <c r="D79" s="432">
        <v>0</v>
      </c>
      <c r="E79" s="432">
        <v>155.83699999999999</v>
      </c>
      <c r="F79" s="432">
        <v>336.72800000000001</v>
      </c>
      <c r="G79" s="436">
        <v>96.346999999999994</v>
      </c>
      <c r="H79" s="436">
        <v>0</v>
      </c>
      <c r="I79" s="436">
        <v>0</v>
      </c>
      <c r="K79" s="1090" t="s">
        <v>816</v>
      </c>
    </row>
    <row r="80" spans="1:11" ht="15.6">
      <c r="A80" s="1091" t="s">
        <v>891</v>
      </c>
      <c r="B80" s="1089" t="s">
        <v>324</v>
      </c>
      <c r="C80" s="433">
        <v>11120.226000000001</v>
      </c>
      <c r="D80" s="432">
        <v>17183.847999999998</v>
      </c>
      <c r="E80" s="432">
        <v>15264.393</v>
      </c>
      <c r="F80" s="432">
        <v>16715.257000000001</v>
      </c>
      <c r="G80" s="436">
        <v>30183.699000000004</v>
      </c>
      <c r="H80" s="436">
        <v>21378.205000000002</v>
      </c>
      <c r="I80" s="436">
        <v>15508.204</v>
      </c>
      <c r="K80" s="1090" t="s">
        <v>816</v>
      </c>
    </row>
    <row r="81" spans="1:12" ht="15.6">
      <c r="A81" s="1091" t="s">
        <v>892</v>
      </c>
      <c r="B81" s="1089" t="s">
        <v>325</v>
      </c>
      <c r="C81" s="433">
        <v>173144.03700000004</v>
      </c>
      <c r="D81" s="432">
        <v>177283.23500000002</v>
      </c>
      <c r="E81" s="432">
        <v>191954.60800000001</v>
      </c>
      <c r="F81" s="432">
        <v>169424.22099999999</v>
      </c>
      <c r="G81" s="436">
        <v>610611.56700000016</v>
      </c>
      <c r="H81" s="436">
        <v>573197.93400000001</v>
      </c>
      <c r="I81" s="436">
        <v>641956.92599999998</v>
      </c>
      <c r="K81" s="1090" t="s">
        <v>824</v>
      </c>
    </row>
    <row r="82" spans="1:12" ht="15.6">
      <c r="A82" s="1091" t="s">
        <v>893</v>
      </c>
      <c r="B82" s="1089" t="s">
        <v>326</v>
      </c>
      <c r="C82" s="433">
        <v>519718.90299999993</v>
      </c>
      <c r="D82" s="432">
        <v>568410.86199999996</v>
      </c>
      <c r="E82" s="432">
        <v>629783.40399999998</v>
      </c>
      <c r="F82" s="432">
        <v>418265.98800000007</v>
      </c>
      <c r="G82" s="436">
        <v>683139.89299999992</v>
      </c>
      <c r="H82" s="436">
        <v>733437.88599999994</v>
      </c>
      <c r="I82" s="436">
        <v>742763.63300000003</v>
      </c>
      <c r="K82" s="1090" t="s">
        <v>818</v>
      </c>
    </row>
    <row r="83" spans="1:12" ht="15.6">
      <c r="A83" s="1091" t="s">
        <v>894</v>
      </c>
      <c r="B83" s="1089" t="s">
        <v>327</v>
      </c>
      <c r="C83" s="433">
        <v>21050.567999999999</v>
      </c>
      <c r="D83" s="432">
        <v>21794.767</v>
      </c>
      <c r="E83" s="432">
        <v>39831.825000000004</v>
      </c>
      <c r="F83" s="432">
        <v>35409.733999999997</v>
      </c>
      <c r="G83" s="436">
        <v>41244.886999999995</v>
      </c>
      <c r="H83" s="436">
        <v>65090.517000000007</v>
      </c>
      <c r="I83" s="436">
        <v>36984.423999999999</v>
      </c>
      <c r="K83" s="1090" t="s">
        <v>812</v>
      </c>
    </row>
    <row r="84" spans="1:12" ht="15.6">
      <c r="A84" s="1091" t="s">
        <v>895</v>
      </c>
      <c r="B84" s="1089" t="s">
        <v>328</v>
      </c>
      <c r="C84" s="433">
        <v>648342.62800000003</v>
      </c>
      <c r="D84" s="432">
        <v>836972.52799999993</v>
      </c>
      <c r="E84" s="432">
        <v>692039.571</v>
      </c>
      <c r="F84" s="432">
        <v>566327.74899999995</v>
      </c>
      <c r="G84" s="436">
        <v>623174.73399999994</v>
      </c>
      <c r="H84" s="436">
        <v>709090.64399999985</v>
      </c>
      <c r="I84" s="436">
        <v>480149.75199999998</v>
      </c>
      <c r="K84" s="1090" t="s">
        <v>810</v>
      </c>
    </row>
    <row r="85" spans="1:12" ht="15.6">
      <c r="A85" s="1091" t="s">
        <v>896</v>
      </c>
      <c r="B85" s="1089" t="s">
        <v>329</v>
      </c>
      <c r="C85" s="433">
        <v>81321.853000000003</v>
      </c>
      <c r="D85" s="432">
        <v>83274.930999999997</v>
      </c>
      <c r="E85" s="432">
        <v>91625.593999999997</v>
      </c>
      <c r="F85" s="432">
        <v>73519.507999999987</v>
      </c>
      <c r="G85" s="436">
        <v>80685.542000000016</v>
      </c>
      <c r="H85" s="436">
        <v>82214.703000000009</v>
      </c>
      <c r="I85" s="436">
        <v>118182.22700000001</v>
      </c>
      <c r="K85" s="1090" t="s">
        <v>818</v>
      </c>
    </row>
    <row r="86" spans="1:12" ht="15.6">
      <c r="A86" s="1091"/>
      <c r="B86" s="1089" t="s">
        <v>609</v>
      </c>
      <c r="C86" s="433">
        <v>31650159.567999996</v>
      </c>
      <c r="D86" s="432">
        <v>29287654.728</v>
      </c>
      <c r="E86" s="432">
        <v>21953872.207000002</v>
      </c>
      <c r="F86" s="432">
        <v>14878639.489999998</v>
      </c>
      <c r="G86" s="436">
        <v>9262206.284</v>
      </c>
      <c r="H86" s="436">
        <v>21086861.864</v>
      </c>
      <c r="I86" s="436">
        <v>27624316.829</v>
      </c>
      <c r="K86" s="1090"/>
    </row>
    <row r="87" spans="1:12" ht="15.6">
      <c r="A87" s="1091"/>
      <c r="B87" s="1089" t="s">
        <v>897</v>
      </c>
      <c r="C87" s="433">
        <v>511247.48099999997</v>
      </c>
      <c r="D87" s="433">
        <v>199216.95699999997</v>
      </c>
      <c r="E87" s="433">
        <v>102427.79500000001</v>
      </c>
      <c r="F87" s="433">
        <v>73966.917000000001</v>
      </c>
      <c r="G87" s="433">
        <v>110643.09000000001</v>
      </c>
      <c r="H87" s="433">
        <v>177349.81300000002</v>
      </c>
      <c r="I87" s="433">
        <v>6024.4130000000005</v>
      </c>
      <c r="K87" s="1090" t="s">
        <v>1034</v>
      </c>
    </row>
    <row r="88" spans="1:12" ht="15.6">
      <c r="A88" s="1409" t="s">
        <v>611</v>
      </c>
      <c r="B88" s="1409"/>
      <c r="C88" s="435">
        <f>SUM(C5:C87)</f>
        <v>260822803.002</v>
      </c>
      <c r="D88" s="435">
        <f t="shared" ref="D88:I88" si="0">SUM(D5:D87)</f>
        <v>251142429.20499989</v>
      </c>
      <c r="E88" s="435">
        <f t="shared" si="0"/>
        <v>213619211.45499995</v>
      </c>
      <c r="F88" s="435">
        <f t="shared" si="0"/>
        <v>202189241.85899991</v>
      </c>
      <c r="G88" s="435">
        <f t="shared" si="0"/>
        <v>238715127.912</v>
      </c>
      <c r="H88" s="435">
        <f t="shared" si="0"/>
        <v>231152482.64499998</v>
      </c>
      <c r="I88" s="435">
        <f t="shared" si="0"/>
        <v>210345202.5519999</v>
      </c>
      <c r="J88" s="223"/>
      <c r="K88" s="223"/>
      <c r="L88" s="223"/>
    </row>
    <row r="89" spans="1:12" ht="15.6">
      <c r="A89" s="1195" t="s">
        <v>612</v>
      </c>
      <c r="B89" s="1195"/>
      <c r="C89" s="1195"/>
    </row>
    <row r="90" spans="1:12" ht="15.6">
      <c r="A90" s="1195" t="s">
        <v>613</v>
      </c>
      <c r="B90" s="1195"/>
      <c r="C90" s="218"/>
      <c r="D90" s="222"/>
      <c r="E90" s="222"/>
      <c r="F90" s="222"/>
    </row>
    <row r="91" spans="1:12" ht="15.6">
      <c r="A91" s="1081" t="s">
        <v>899</v>
      </c>
      <c r="C91" s="218"/>
      <c r="D91" s="222"/>
      <c r="E91" s="222"/>
      <c r="F91" s="222"/>
    </row>
  </sheetData>
  <mergeCells count="3">
    <mergeCell ref="A88:B88"/>
    <mergeCell ref="M3:Q3"/>
    <mergeCell ref="C3:I3"/>
  </mergeCells>
  <hyperlinks>
    <hyperlink ref="H1" location="'TABLOİÇİNDE-1'!A75" display="İÇİNDEKİLER / INDEX"/>
  </hyperlinks>
  <printOptions horizontalCentered="1" verticalCentered="1"/>
  <pageMargins left="0.78740157480314965" right="0.39370078740157483" top="0.78740157480314965" bottom="0.59055118110236227" header="0.78740157480314965" footer="0.59055118110236227"/>
  <pageSetup paperSize="9" scale="6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showGridLines="0" zoomScale="85" workbookViewId="0">
      <selection activeCell="H1" sqref="H1"/>
    </sheetView>
  </sheetViews>
  <sheetFormatPr defaultColWidth="10.6640625" defaultRowHeight="14.1" customHeight="1"/>
  <cols>
    <col min="1" max="1" width="34.109375" style="446" customWidth="1"/>
    <col min="2" max="6" width="10.6640625" style="446" customWidth="1"/>
    <col min="7" max="8" width="10.6640625" style="446"/>
    <col min="9" max="9" width="18.88671875" style="446" bestFit="1" customWidth="1"/>
    <col min="10" max="238" width="10.6640625" style="446"/>
    <col min="239" max="239" width="34.109375" style="446" customWidth="1"/>
    <col min="240" max="240" width="0" style="446" hidden="1" customWidth="1"/>
    <col min="241" max="244" width="10.6640625" style="446" customWidth="1"/>
    <col min="245" max="245" width="1.6640625" style="446" customWidth="1"/>
    <col min="246" max="247" width="0" style="446" hidden="1" customWidth="1"/>
    <col min="248" max="249" width="10.6640625" style="446" customWidth="1"/>
    <col min="250" max="250" width="1.5546875" style="446" customWidth="1"/>
    <col min="251" max="254" width="10.6640625" style="446" customWidth="1"/>
    <col min="255" max="494" width="10.6640625" style="446"/>
    <col min="495" max="495" width="34.109375" style="446" customWidth="1"/>
    <col min="496" max="496" width="0" style="446" hidden="1" customWidth="1"/>
    <col min="497" max="500" width="10.6640625" style="446" customWidth="1"/>
    <col min="501" max="501" width="1.6640625" style="446" customWidth="1"/>
    <col min="502" max="503" width="0" style="446" hidden="1" customWidth="1"/>
    <col min="504" max="505" width="10.6640625" style="446" customWidth="1"/>
    <col min="506" max="506" width="1.5546875" style="446" customWidth="1"/>
    <col min="507" max="510" width="10.6640625" style="446" customWidth="1"/>
    <col min="511" max="750" width="10.6640625" style="446"/>
    <col min="751" max="751" width="34.109375" style="446" customWidth="1"/>
    <col min="752" max="752" width="0" style="446" hidden="1" customWidth="1"/>
    <col min="753" max="756" width="10.6640625" style="446" customWidth="1"/>
    <col min="757" max="757" width="1.6640625" style="446" customWidth="1"/>
    <col min="758" max="759" width="0" style="446" hidden="1" customWidth="1"/>
    <col min="760" max="761" width="10.6640625" style="446" customWidth="1"/>
    <col min="762" max="762" width="1.5546875" style="446" customWidth="1"/>
    <col min="763" max="766" width="10.6640625" style="446" customWidth="1"/>
    <col min="767" max="1006" width="10.6640625" style="446"/>
    <col min="1007" max="1007" width="34.109375" style="446" customWidth="1"/>
    <col min="1008" max="1008" width="0" style="446" hidden="1" customWidth="1"/>
    <col min="1009" max="1012" width="10.6640625" style="446" customWidth="1"/>
    <col min="1013" max="1013" width="1.6640625" style="446" customWidth="1"/>
    <col min="1014" max="1015" width="0" style="446" hidden="1" customWidth="1"/>
    <col min="1016" max="1017" width="10.6640625" style="446" customWidth="1"/>
    <col min="1018" max="1018" width="1.5546875" style="446" customWidth="1"/>
    <col min="1019" max="1022" width="10.6640625" style="446" customWidth="1"/>
    <col min="1023" max="1262" width="10.6640625" style="446"/>
    <col min="1263" max="1263" width="34.109375" style="446" customWidth="1"/>
    <col min="1264" max="1264" width="0" style="446" hidden="1" customWidth="1"/>
    <col min="1265" max="1268" width="10.6640625" style="446" customWidth="1"/>
    <col min="1269" max="1269" width="1.6640625" style="446" customWidth="1"/>
    <col min="1270" max="1271" width="0" style="446" hidden="1" customWidth="1"/>
    <col min="1272" max="1273" width="10.6640625" style="446" customWidth="1"/>
    <col min="1274" max="1274" width="1.5546875" style="446" customWidth="1"/>
    <col min="1275" max="1278" width="10.6640625" style="446" customWidth="1"/>
    <col min="1279" max="1518" width="10.6640625" style="446"/>
    <col min="1519" max="1519" width="34.109375" style="446" customWidth="1"/>
    <col min="1520" max="1520" width="0" style="446" hidden="1" customWidth="1"/>
    <col min="1521" max="1524" width="10.6640625" style="446" customWidth="1"/>
    <col min="1525" max="1525" width="1.6640625" style="446" customWidth="1"/>
    <col min="1526" max="1527" width="0" style="446" hidden="1" customWidth="1"/>
    <col min="1528" max="1529" width="10.6640625" style="446" customWidth="1"/>
    <col min="1530" max="1530" width="1.5546875" style="446" customWidth="1"/>
    <col min="1531" max="1534" width="10.6640625" style="446" customWidth="1"/>
    <col min="1535" max="1774" width="10.6640625" style="446"/>
    <col min="1775" max="1775" width="34.109375" style="446" customWidth="1"/>
    <col min="1776" max="1776" width="0" style="446" hidden="1" customWidth="1"/>
    <col min="1777" max="1780" width="10.6640625" style="446" customWidth="1"/>
    <col min="1781" max="1781" width="1.6640625" style="446" customWidth="1"/>
    <col min="1782" max="1783" width="0" style="446" hidden="1" customWidth="1"/>
    <col min="1784" max="1785" width="10.6640625" style="446" customWidth="1"/>
    <col min="1786" max="1786" width="1.5546875" style="446" customWidth="1"/>
    <col min="1787" max="1790" width="10.6640625" style="446" customWidth="1"/>
    <col min="1791" max="2030" width="10.6640625" style="446"/>
    <col min="2031" max="2031" width="34.109375" style="446" customWidth="1"/>
    <col min="2032" max="2032" width="0" style="446" hidden="1" customWidth="1"/>
    <col min="2033" max="2036" width="10.6640625" style="446" customWidth="1"/>
    <col min="2037" max="2037" width="1.6640625" style="446" customWidth="1"/>
    <col min="2038" max="2039" width="0" style="446" hidden="1" customWidth="1"/>
    <col min="2040" max="2041" width="10.6640625" style="446" customWidth="1"/>
    <col min="2042" max="2042" width="1.5546875" style="446" customWidth="1"/>
    <col min="2043" max="2046" width="10.6640625" style="446" customWidth="1"/>
    <col min="2047" max="2286" width="10.6640625" style="446"/>
    <col min="2287" max="2287" width="34.109375" style="446" customWidth="1"/>
    <col min="2288" max="2288" width="0" style="446" hidden="1" customWidth="1"/>
    <col min="2289" max="2292" width="10.6640625" style="446" customWidth="1"/>
    <col min="2293" max="2293" width="1.6640625" style="446" customWidth="1"/>
    <col min="2294" max="2295" width="0" style="446" hidden="1" customWidth="1"/>
    <col min="2296" max="2297" width="10.6640625" style="446" customWidth="1"/>
    <col min="2298" max="2298" width="1.5546875" style="446" customWidth="1"/>
    <col min="2299" max="2302" width="10.6640625" style="446" customWidth="1"/>
    <col min="2303" max="2542" width="10.6640625" style="446"/>
    <col min="2543" max="2543" width="34.109375" style="446" customWidth="1"/>
    <col min="2544" max="2544" width="0" style="446" hidden="1" customWidth="1"/>
    <col min="2545" max="2548" width="10.6640625" style="446" customWidth="1"/>
    <col min="2549" max="2549" width="1.6640625" style="446" customWidth="1"/>
    <col min="2550" max="2551" width="0" style="446" hidden="1" customWidth="1"/>
    <col min="2552" max="2553" width="10.6640625" style="446" customWidth="1"/>
    <col min="2554" max="2554" width="1.5546875" style="446" customWidth="1"/>
    <col min="2555" max="2558" width="10.6640625" style="446" customWidth="1"/>
    <col min="2559" max="2798" width="10.6640625" style="446"/>
    <col min="2799" max="2799" width="34.109375" style="446" customWidth="1"/>
    <col min="2800" max="2800" width="0" style="446" hidden="1" customWidth="1"/>
    <col min="2801" max="2804" width="10.6640625" style="446" customWidth="1"/>
    <col min="2805" max="2805" width="1.6640625" style="446" customWidth="1"/>
    <col min="2806" max="2807" width="0" style="446" hidden="1" customWidth="1"/>
    <col min="2808" max="2809" width="10.6640625" style="446" customWidth="1"/>
    <col min="2810" max="2810" width="1.5546875" style="446" customWidth="1"/>
    <col min="2811" max="2814" width="10.6640625" style="446" customWidth="1"/>
    <col min="2815" max="3054" width="10.6640625" style="446"/>
    <col min="3055" max="3055" width="34.109375" style="446" customWidth="1"/>
    <col min="3056" max="3056" width="0" style="446" hidden="1" customWidth="1"/>
    <col min="3057" max="3060" width="10.6640625" style="446" customWidth="1"/>
    <col min="3061" max="3061" width="1.6640625" style="446" customWidth="1"/>
    <col min="3062" max="3063" width="0" style="446" hidden="1" customWidth="1"/>
    <col min="3064" max="3065" width="10.6640625" style="446" customWidth="1"/>
    <col min="3066" max="3066" width="1.5546875" style="446" customWidth="1"/>
    <col min="3067" max="3070" width="10.6640625" style="446" customWidth="1"/>
    <col min="3071" max="3310" width="10.6640625" style="446"/>
    <col min="3311" max="3311" width="34.109375" style="446" customWidth="1"/>
    <col min="3312" max="3312" width="0" style="446" hidden="1" customWidth="1"/>
    <col min="3313" max="3316" width="10.6640625" style="446" customWidth="1"/>
    <col min="3317" max="3317" width="1.6640625" style="446" customWidth="1"/>
    <col min="3318" max="3319" width="0" style="446" hidden="1" customWidth="1"/>
    <col min="3320" max="3321" width="10.6640625" style="446" customWidth="1"/>
    <col min="3322" max="3322" width="1.5546875" style="446" customWidth="1"/>
    <col min="3323" max="3326" width="10.6640625" style="446" customWidth="1"/>
    <col min="3327" max="3566" width="10.6640625" style="446"/>
    <col min="3567" max="3567" width="34.109375" style="446" customWidth="1"/>
    <col min="3568" max="3568" width="0" style="446" hidden="1" customWidth="1"/>
    <col min="3569" max="3572" width="10.6640625" style="446" customWidth="1"/>
    <col min="3573" max="3573" width="1.6640625" style="446" customWidth="1"/>
    <col min="3574" max="3575" width="0" style="446" hidden="1" customWidth="1"/>
    <col min="3576" max="3577" width="10.6640625" style="446" customWidth="1"/>
    <col min="3578" max="3578" width="1.5546875" style="446" customWidth="1"/>
    <col min="3579" max="3582" width="10.6640625" style="446" customWidth="1"/>
    <col min="3583" max="3822" width="10.6640625" style="446"/>
    <col min="3823" max="3823" width="34.109375" style="446" customWidth="1"/>
    <col min="3824" max="3824" width="0" style="446" hidden="1" customWidth="1"/>
    <col min="3825" max="3828" width="10.6640625" style="446" customWidth="1"/>
    <col min="3829" max="3829" width="1.6640625" style="446" customWidth="1"/>
    <col min="3830" max="3831" width="0" style="446" hidden="1" customWidth="1"/>
    <col min="3832" max="3833" width="10.6640625" style="446" customWidth="1"/>
    <col min="3834" max="3834" width="1.5546875" style="446" customWidth="1"/>
    <col min="3835" max="3838" width="10.6640625" style="446" customWidth="1"/>
    <col min="3839" max="4078" width="10.6640625" style="446"/>
    <col min="4079" max="4079" width="34.109375" style="446" customWidth="1"/>
    <col min="4080" max="4080" width="0" style="446" hidden="1" customWidth="1"/>
    <col min="4081" max="4084" width="10.6640625" style="446" customWidth="1"/>
    <col min="4085" max="4085" width="1.6640625" style="446" customWidth="1"/>
    <col min="4086" max="4087" width="0" style="446" hidden="1" customWidth="1"/>
    <col min="4088" max="4089" width="10.6640625" style="446" customWidth="1"/>
    <col min="4090" max="4090" width="1.5546875" style="446" customWidth="1"/>
    <col min="4091" max="4094" width="10.6640625" style="446" customWidth="1"/>
    <col min="4095" max="4334" width="10.6640625" style="446"/>
    <col min="4335" max="4335" width="34.109375" style="446" customWidth="1"/>
    <col min="4336" max="4336" width="0" style="446" hidden="1" customWidth="1"/>
    <col min="4337" max="4340" width="10.6640625" style="446" customWidth="1"/>
    <col min="4341" max="4341" width="1.6640625" style="446" customWidth="1"/>
    <col min="4342" max="4343" width="0" style="446" hidden="1" customWidth="1"/>
    <col min="4344" max="4345" width="10.6640625" style="446" customWidth="1"/>
    <col min="4346" max="4346" width="1.5546875" style="446" customWidth="1"/>
    <col min="4347" max="4350" width="10.6640625" style="446" customWidth="1"/>
    <col min="4351" max="4590" width="10.6640625" style="446"/>
    <col min="4591" max="4591" width="34.109375" style="446" customWidth="1"/>
    <col min="4592" max="4592" width="0" style="446" hidden="1" customWidth="1"/>
    <col min="4593" max="4596" width="10.6640625" style="446" customWidth="1"/>
    <col min="4597" max="4597" width="1.6640625" style="446" customWidth="1"/>
    <col min="4598" max="4599" width="0" style="446" hidden="1" customWidth="1"/>
    <col min="4600" max="4601" width="10.6640625" style="446" customWidth="1"/>
    <col min="4602" max="4602" width="1.5546875" style="446" customWidth="1"/>
    <col min="4603" max="4606" width="10.6640625" style="446" customWidth="1"/>
    <col min="4607" max="4846" width="10.6640625" style="446"/>
    <col min="4847" max="4847" width="34.109375" style="446" customWidth="1"/>
    <col min="4848" max="4848" width="0" style="446" hidden="1" customWidth="1"/>
    <col min="4849" max="4852" width="10.6640625" style="446" customWidth="1"/>
    <col min="4853" max="4853" width="1.6640625" style="446" customWidth="1"/>
    <col min="4854" max="4855" width="0" style="446" hidden="1" customWidth="1"/>
    <col min="4856" max="4857" width="10.6640625" style="446" customWidth="1"/>
    <col min="4858" max="4858" width="1.5546875" style="446" customWidth="1"/>
    <col min="4859" max="4862" width="10.6640625" style="446" customWidth="1"/>
    <col min="4863" max="5102" width="10.6640625" style="446"/>
    <col min="5103" max="5103" width="34.109375" style="446" customWidth="1"/>
    <col min="5104" max="5104" width="0" style="446" hidden="1" customWidth="1"/>
    <col min="5105" max="5108" width="10.6640625" style="446" customWidth="1"/>
    <col min="5109" max="5109" width="1.6640625" style="446" customWidth="1"/>
    <col min="5110" max="5111" width="0" style="446" hidden="1" customWidth="1"/>
    <col min="5112" max="5113" width="10.6640625" style="446" customWidth="1"/>
    <col min="5114" max="5114" width="1.5546875" style="446" customWidth="1"/>
    <col min="5115" max="5118" width="10.6640625" style="446" customWidth="1"/>
    <col min="5119" max="5358" width="10.6640625" style="446"/>
    <col min="5359" max="5359" width="34.109375" style="446" customWidth="1"/>
    <col min="5360" max="5360" width="0" style="446" hidden="1" customWidth="1"/>
    <col min="5361" max="5364" width="10.6640625" style="446" customWidth="1"/>
    <col min="5365" max="5365" width="1.6640625" style="446" customWidth="1"/>
    <col min="5366" max="5367" width="0" style="446" hidden="1" customWidth="1"/>
    <col min="5368" max="5369" width="10.6640625" style="446" customWidth="1"/>
    <col min="5370" max="5370" width="1.5546875" style="446" customWidth="1"/>
    <col min="5371" max="5374" width="10.6640625" style="446" customWidth="1"/>
    <col min="5375" max="5614" width="10.6640625" style="446"/>
    <col min="5615" max="5615" width="34.109375" style="446" customWidth="1"/>
    <col min="5616" max="5616" width="0" style="446" hidden="1" customWidth="1"/>
    <col min="5617" max="5620" width="10.6640625" style="446" customWidth="1"/>
    <col min="5621" max="5621" width="1.6640625" style="446" customWidth="1"/>
    <col min="5622" max="5623" width="0" style="446" hidden="1" customWidth="1"/>
    <col min="5624" max="5625" width="10.6640625" style="446" customWidth="1"/>
    <col min="5626" max="5626" width="1.5546875" style="446" customWidth="1"/>
    <col min="5627" max="5630" width="10.6640625" style="446" customWidth="1"/>
    <col min="5631" max="5870" width="10.6640625" style="446"/>
    <col min="5871" max="5871" width="34.109375" style="446" customWidth="1"/>
    <col min="5872" max="5872" width="0" style="446" hidden="1" customWidth="1"/>
    <col min="5873" max="5876" width="10.6640625" style="446" customWidth="1"/>
    <col min="5877" max="5877" width="1.6640625" style="446" customWidth="1"/>
    <col min="5878" max="5879" width="0" style="446" hidden="1" customWidth="1"/>
    <col min="5880" max="5881" width="10.6640625" style="446" customWidth="1"/>
    <col min="5882" max="5882" width="1.5546875" style="446" customWidth="1"/>
    <col min="5883" max="5886" width="10.6640625" style="446" customWidth="1"/>
    <col min="5887" max="6126" width="10.6640625" style="446"/>
    <col min="6127" max="6127" width="34.109375" style="446" customWidth="1"/>
    <col min="6128" max="6128" width="0" style="446" hidden="1" customWidth="1"/>
    <col min="6129" max="6132" width="10.6640625" style="446" customWidth="1"/>
    <col min="6133" max="6133" width="1.6640625" style="446" customWidth="1"/>
    <col min="6134" max="6135" width="0" style="446" hidden="1" customWidth="1"/>
    <col min="6136" max="6137" width="10.6640625" style="446" customWidth="1"/>
    <col min="6138" max="6138" width="1.5546875" style="446" customWidth="1"/>
    <col min="6139" max="6142" width="10.6640625" style="446" customWidth="1"/>
    <col min="6143" max="6382" width="10.6640625" style="446"/>
    <col min="6383" max="6383" width="34.109375" style="446" customWidth="1"/>
    <col min="6384" max="6384" width="0" style="446" hidden="1" customWidth="1"/>
    <col min="6385" max="6388" width="10.6640625" style="446" customWidth="1"/>
    <col min="6389" max="6389" width="1.6640625" style="446" customWidth="1"/>
    <col min="6390" max="6391" width="0" style="446" hidden="1" customWidth="1"/>
    <col min="6392" max="6393" width="10.6640625" style="446" customWidth="1"/>
    <col min="6394" max="6394" width="1.5546875" style="446" customWidth="1"/>
    <col min="6395" max="6398" width="10.6640625" style="446" customWidth="1"/>
    <col min="6399" max="6638" width="10.6640625" style="446"/>
    <col min="6639" max="6639" width="34.109375" style="446" customWidth="1"/>
    <col min="6640" max="6640" width="0" style="446" hidden="1" customWidth="1"/>
    <col min="6641" max="6644" width="10.6640625" style="446" customWidth="1"/>
    <col min="6645" max="6645" width="1.6640625" style="446" customWidth="1"/>
    <col min="6646" max="6647" width="0" style="446" hidden="1" customWidth="1"/>
    <col min="6648" max="6649" width="10.6640625" style="446" customWidth="1"/>
    <col min="6650" max="6650" width="1.5546875" style="446" customWidth="1"/>
    <col min="6651" max="6654" width="10.6640625" style="446" customWidth="1"/>
    <col min="6655" max="6894" width="10.6640625" style="446"/>
    <col min="6895" max="6895" width="34.109375" style="446" customWidth="1"/>
    <col min="6896" max="6896" width="0" style="446" hidden="1" customWidth="1"/>
    <col min="6897" max="6900" width="10.6640625" style="446" customWidth="1"/>
    <col min="6901" max="6901" width="1.6640625" style="446" customWidth="1"/>
    <col min="6902" max="6903" width="0" style="446" hidden="1" customWidth="1"/>
    <col min="6904" max="6905" width="10.6640625" style="446" customWidth="1"/>
    <col min="6906" max="6906" width="1.5546875" style="446" customWidth="1"/>
    <col min="6907" max="6910" width="10.6640625" style="446" customWidth="1"/>
    <col min="6911" max="7150" width="10.6640625" style="446"/>
    <col min="7151" max="7151" width="34.109375" style="446" customWidth="1"/>
    <col min="7152" max="7152" width="0" style="446" hidden="1" customWidth="1"/>
    <col min="7153" max="7156" width="10.6640625" style="446" customWidth="1"/>
    <col min="7157" max="7157" width="1.6640625" style="446" customWidth="1"/>
    <col min="7158" max="7159" width="0" style="446" hidden="1" customWidth="1"/>
    <col min="7160" max="7161" width="10.6640625" style="446" customWidth="1"/>
    <col min="7162" max="7162" width="1.5546875" style="446" customWidth="1"/>
    <col min="7163" max="7166" width="10.6640625" style="446" customWidth="1"/>
    <col min="7167" max="7406" width="10.6640625" style="446"/>
    <col min="7407" max="7407" width="34.109375" style="446" customWidth="1"/>
    <col min="7408" max="7408" width="0" style="446" hidden="1" customWidth="1"/>
    <col min="7409" max="7412" width="10.6640625" style="446" customWidth="1"/>
    <col min="7413" max="7413" width="1.6640625" style="446" customWidth="1"/>
    <col min="7414" max="7415" width="0" style="446" hidden="1" customWidth="1"/>
    <col min="7416" max="7417" width="10.6640625" style="446" customWidth="1"/>
    <col min="7418" max="7418" width="1.5546875" style="446" customWidth="1"/>
    <col min="7419" max="7422" width="10.6640625" style="446" customWidth="1"/>
    <col min="7423" max="7662" width="10.6640625" style="446"/>
    <col min="7663" max="7663" width="34.109375" style="446" customWidth="1"/>
    <col min="7664" max="7664" width="0" style="446" hidden="1" customWidth="1"/>
    <col min="7665" max="7668" width="10.6640625" style="446" customWidth="1"/>
    <col min="7669" max="7669" width="1.6640625" style="446" customWidth="1"/>
    <col min="7670" max="7671" width="0" style="446" hidden="1" customWidth="1"/>
    <col min="7672" max="7673" width="10.6640625" style="446" customWidth="1"/>
    <col min="7674" max="7674" width="1.5546875" style="446" customWidth="1"/>
    <col min="7675" max="7678" width="10.6640625" style="446" customWidth="1"/>
    <col min="7679" max="7918" width="10.6640625" style="446"/>
    <col min="7919" max="7919" width="34.109375" style="446" customWidth="1"/>
    <col min="7920" max="7920" width="0" style="446" hidden="1" customWidth="1"/>
    <col min="7921" max="7924" width="10.6640625" style="446" customWidth="1"/>
    <col min="7925" max="7925" width="1.6640625" style="446" customWidth="1"/>
    <col min="7926" max="7927" width="0" style="446" hidden="1" customWidth="1"/>
    <col min="7928" max="7929" width="10.6640625" style="446" customWidth="1"/>
    <col min="7930" max="7930" width="1.5546875" style="446" customWidth="1"/>
    <col min="7931" max="7934" width="10.6640625" style="446" customWidth="1"/>
    <col min="7935" max="8174" width="10.6640625" style="446"/>
    <col min="8175" max="8175" width="34.109375" style="446" customWidth="1"/>
    <col min="8176" max="8176" width="0" style="446" hidden="1" customWidth="1"/>
    <col min="8177" max="8180" width="10.6640625" style="446" customWidth="1"/>
    <col min="8181" max="8181" width="1.6640625" style="446" customWidth="1"/>
    <col min="8182" max="8183" width="0" style="446" hidden="1" customWidth="1"/>
    <col min="8184" max="8185" width="10.6640625" style="446" customWidth="1"/>
    <col min="8186" max="8186" width="1.5546875" style="446" customWidth="1"/>
    <col min="8187" max="8190" width="10.6640625" style="446" customWidth="1"/>
    <col min="8191" max="8430" width="10.6640625" style="446"/>
    <col min="8431" max="8431" width="34.109375" style="446" customWidth="1"/>
    <col min="8432" max="8432" width="0" style="446" hidden="1" customWidth="1"/>
    <col min="8433" max="8436" width="10.6640625" style="446" customWidth="1"/>
    <col min="8437" max="8437" width="1.6640625" style="446" customWidth="1"/>
    <col min="8438" max="8439" width="0" style="446" hidden="1" customWidth="1"/>
    <col min="8440" max="8441" width="10.6640625" style="446" customWidth="1"/>
    <col min="8442" max="8442" width="1.5546875" style="446" customWidth="1"/>
    <col min="8443" max="8446" width="10.6640625" style="446" customWidth="1"/>
    <col min="8447" max="8686" width="10.6640625" style="446"/>
    <col min="8687" max="8687" width="34.109375" style="446" customWidth="1"/>
    <col min="8688" max="8688" width="0" style="446" hidden="1" customWidth="1"/>
    <col min="8689" max="8692" width="10.6640625" style="446" customWidth="1"/>
    <col min="8693" max="8693" width="1.6640625" style="446" customWidth="1"/>
    <col min="8694" max="8695" width="0" style="446" hidden="1" customWidth="1"/>
    <col min="8696" max="8697" width="10.6640625" style="446" customWidth="1"/>
    <col min="8698" max="8698" width="1.5546875" style="446" customWidth="1"/>
    <col min="8699" max="8702" width="10.6640625" style="446" customWidth="1"/>
    <col min="8703" max="8942" width="10.6640625" style="446"/>
    <col min="8943" max="8943" width="34.109375" style="446" customWidth="1"/>
    <col min="8944" max="8944" width="0" style="446" hidden="1" customWidth="1"/>
    <col min="8945" max="8948" width="10.6640625" style="446" customWidth="1"/>
    <col min="8949" max="8949" width="1.6640625" style="446" customWidth="1"/>
    <col min="8950" max="8951" width="0" style="446" hidden="1" customWidth="1"/>
    <col min="8952" max="8953" width="10.6640625" style="446" customWidth="1"/>
    <col min="8954" max="8954" width="1.5546875" style="446" customWidth="1"/>
    <col min="8955" max="8958" width="10.6640625" style="446" customWidth="1"/>
    <col min="8959" max="9198" width="10.6640625" style="446"/>
    <col min="9199" max="9199" width="34.109375" style="446" customWidth="1"/>
    <col min="9200" max="9200" width="0" style="446" hidden="1" customWidth="1"/>
    <col min="9201" max="9204" width="10.6640625" style="446" customWidth="1"/>
    <col min="9205" max="9205" width="1.6640625" style="446" customWidth="1"/>
    <col min="9206" max="9207" width="0" style="446" hidden="1" customWidth="1"/>
    <col min="9208" max="9209" width="10.6640625" style="446" customWidth="1"/>
    <col min="9210" max="9210" width="1.5546875" style="446" customWidth="1"/>
    <col min="9211" max="9214" width="10.6640625" style="446" customWidth="1"/>
    <col min="9215" max="9454" width="10.6640625" style="446"/>
    <col min="9455" max="9455" width="34.109375" style="446" customWidth="1"/>
    <col min="9456" max="9456" width="0" style="446" hidden="1" customWidth="1"/>
    <col min="9457" max="9460" width="10.6640625" style="446" customWidth="1"/>
    <col min="9461" max="9461" width="1.6640625" style="446" customWidth="1"/>
    <col min="9462" max="9463" width="0" style="446" hidden="1" customWidth="1"/>
    <col min="9464" max="9465" width="10.6640625" style="446" customWidth="1"/>
    <col min="9466" max="9466" width="1.5546875" style="446" customWidth="1"/>
    <col min="9467" max="9470" width="10.6640625" style="446" customWidth="1"/>
    <col min="9471" max="9710" width="10.6640625" style="446"/>
    <col min="9711" max="9711" width="34.109375" style="446" customWidth="1"/>
    <col min="9712" max="9712" width="0" style="446" hidden="1" customWidth="1"/>
    <col min="9713" max="9716" width="10.6640625" style="446" customWidth="1"/>
    <col min="9717" max="9717" width="1.6640625" style="446" customWidth="1"/>
    <col min="9718" max="9719" width="0" style="446" hidden="1" customWidth="1"/>
    <col min="9720" max="9721" width="10.6640625" style="446" customWidth="1"/>
    <col min="9722" max="9722" width="1.5546875" style="446" customWidth="1"/>
    <col min="9723" max="9726" width="10.6640625" style="446" customWidth="1"/>
    <col min="9727" max="9966" width="10.6640625" style="446"/>
    <col min="9967" max="9967" width="34.109375" style="446" customWidth="1"/>
    <col min="9968" max="9968" width="0" style="446" hidden="1" customWidth="1"/>
    <col min="9969" max="9972" width="10.6640625" style="446" customWidth="1"/>
    <col min="9973" max="9973" width="1.6640625" style="446" customWidth="1"/>
    <col min="9974" max="9975" width="0" style="446" hidden="1" customWidth="1"/>
    <col min="9976" max="9977" width="10.6640625" style="446" customWidth="1"/>
    <col min="9978" max="9978" width="1.5546875" style="446" customWidth="1"/>
    <col min="9979" max="9982" width="10.6640625" style="446" customWidth="1"/>
    <col min="9983" max="10222" width="10.6640625" style="446"/>
    <col min="10223" max="10223" width="34.109375" style="446" customWidth="1"/>
    <col min="10224" max="10224" width="0" style="446" hidden="1" customWidth="1"/>
    <col min="10225" max="10228" width="10.6640625" style="446" customWidth="1"/>
    <col min="10229" max="10229" width="1.6640625" style="446" customWidth="1"/>
    <col min="10230" max="10231" width="0" style="446" hidden="1" customWidth="1"/>
    <col min="10232" max="10233" width="10.6640625" style="446" customWidth="1"/>
    <col min="10234" max="10234" width="1.5546875" style="446" customWidth="1"/>
    <col min="10235" max="10238" width="10.6640625" style="446" customWidth="1"/>
    <col min="10239" max="10478" width="10.6640625" style="446"/>
    <col min="10479" max="10479" width="34.109375" style="446" customWidth="1"/>
    <col min="10480" max="10480" width="0" style="446" hidden="1" customWidth="1"/>
    <col min="10481" max="10484" width="10.6640625" style="446" customWidth="1"/>
    <col min="10485" max="10485" width="1.6640625" style="446" customWidth="1"/>
    <col min="10486" max="10487" width="0" style="446" hidden="1" customWidth="1"/>
    <col min="10488" max="10489" width="10.6640625" style="446" customWidth="1"/>
    <col min="10490" max="10490" width="1.5546875" style="446" customWidth="1"/>
    <col min="10491" max="10494" width="10.6640625" style="446" customWidth="1"/>
    <col min="10495" max="10734" width="10.6640625" style="446"/>
    <col min="10735" max="10735" width="34.109375" style="446" customWidth="1"/>
    <col min="10736" max="10736" width="0" style="446" hidden="1" customWidth="1"/>
    <col min="10737" max="10740" width="10.6640625" style="446" customWidth="1"/>
    <col min="10741" max="10741" width="1.6640625" style="446" customWidth="1"/>
    <col min="10742" max="10743" width="0" style="446" hidden="1" customWidth="1"/>
    <col min="10744" max="10745" width="10.6640625" style="446" customWidth="1"/>
    <col min="10746" max="10746" width="1.5546875" style="446" customWidth="1"/>
    <col min="10747" max="10750" width="10.6640625" style="446" customWidth="1"/>
    <col min="10751" max="10990" width="10.6640625" style="446"/>
    <col min="10991" max="10991" width="34.109375" style="446" customWidth="1"/>
    <col min="10992" max="10992" width="0" style="446" hidden="1" customWidth="1"/>
    <col min="10993" max="10996" width="10.6640625" style="446" customWidth="1"/>
    <col min="10997" max="10997" width="1.6640625" style="446" customWidth="1"/>
    <col min="10998" max="10999" width="0" style="446" hidden="1" customWidth="1"/>
    <col min="11000" max="11001" width="10.6640625" style="446" customWidth="1"/>
    <col min="11002" max="11002" width="1.5546875" style="446" customWidth="1"/>
    <col min="11003" max="11006" width="10.6640625" style="446" customWidth="1"/>
    <col min="11007" max="11246" width="10.6640625" style="446"/>
    <col min="11247" max="11247" width="34.109375" style="446" customWidth="1"/>
    <col min="11248" max="11248" width="0" style="446" hidden="1" customWidth="1"/>
    <col min="11249" max="11252" width="10.6640625" style="446" customWidth="1"/>
    <col min="11253" max="11253" width="1.6640625" style="446" customWidth="1"/>
    <col min="11254" max="11255" width="0" style="446" hidden="1" customWidth="1"/>
    <col min="11256" max="11257" width="10.6640625" style="446" customWidth="1"/>
    <col min="11258" max="11258" width="1.5546875" style="446" customWidth="1"/>
    <col min="11259" max="11262" width="10.6640625" style="446" customWidth="1"/>
    <col min="11263" max="11502" width="10.6640625" style="446"/>
    <col min="11503" max="11503" width="34.109375" style="446" customWidth="1"/>
    <col min="11504" max="11504" width="0" style="446" hidden="1" customWidth="1"/>
    <col min="11505" max="11508" width="10.6640625" style="446" customWidth="1"/>
    <col min="11509" max="11509" width="1.6640625" style="446" customWidth="1"/>
    <col min="11510" max="11511" width="0" style="446" hidden="1" customWidth="1"/>
    <col min="11512" max="11513" width="10.6640625" style="446" customWidth="1"/>
    <col min="11514" max="11514" width="1.5546875" style="446" customWidth="1"/>
    <col min="11515" max="11518" width="10.6640625" style="446" customWidth="1"/>
    <col min="11519" max="11758" width="10.6640625" style="446"/>
    <col min="11759" max="11759" width="34.109375" style="446" customWidth="1"/>
    <col min="11760" max="11760" width="0" style="446" hidden="1" customWidth="1"/>
    <col min="11761" max="11764" width="10.6640625" style="446" customWidth="1"/>
    <col min="11765" max="11765" width="1.6640625" style="446" customWidth="1"/>
    <col min="11766" max="11767" width="0" style="446" hidden="1" customWidth="1"/>
    <col min="11768" max="11769" width="10.6640625" style="446" customWidth="1"/>
    <col min="11770" max="11770" width="1.5546875" style="446" customWidth="1"/>
    <col min="11771" max="11774" width="10.6640625" style="446" customWidth="1"/>
    <col min="11775" max="12014" width="10.6640625" style="446"/>
    <col min="12015" max="12015" width="34.109375" style="446" customWidth="1"/>
    <col min="12016" max="12016" width="0" style="446" hidden="1" customWidth="1"/>
    <col min="12017" max="12020" width="10.6640625" style="446" customWidth="1"/>
    <col min="12021" max="12021" width="1.6640625" style="446" customWidth="1"/>
    <col min="12022" max="12023" width="0" style="446" hidden="1" customWidth="1"/>
    <col min="12024" max="12025" width="10.6640625" style="446" customWidth="1"/>
    <col min="12026" max="12026" width="1.5546875" style="446" customWidth="1"/>
    <col min="12027" max="12030" width="10.6640625" style="446" customWidth="1"/>
    <col min="12031" max="12270" width="10.6640625" style="446"/>
    <col min="12271" max="12271" width="34.109375" style="446" customWidth="1"/>
    <col min="12272" max="12272" width="0" style="446" hidden="1" customWidth="1"/>
    <col min="12273" max="12276" width="10.6640625" style="446" customWidth="1"/>
    <col min="12277" max="12277" width="1.6640625" style="446" customWidth="1"/>
    <col min="12278" max="12279" width="0" style="446" hidden="1" customWidth="1"/>
    <col min="12280" max="12281" width="10.6640625" style="446" customWidth="1"/>
    <col min="12282" max="12282" width="1.5546875" style="446" customWidth="1"/>
    <col min="12283" max="12286" width="10.6640625" style="446" customWidth="1"/>
    <col min="12287" max="12526" width="10.6640625" style="446"/>
    <col min="12527" max="12527" width="34.109375" style="446" customWidth="1"/>
    <col min="12528" max="12528" width="0" style="446" hidden="1" customWidth="1"/>
    <col min="12529" max="12532" width="10.6640625" style="446" customWidth="1"/>
    <col min="12533" max="12533" width="1.6640625" style="446" customWidth="1"/>
    <col min="12534" max="12535" width="0" style="446" hidden="1" customWidth="1"/>
    <col min="12536" max="12537" width="10.6640625" style="446" customWidth="1"/>
    <col min="12538" max="12538" width="1.5546875" style="446" customWidth="1"/>
    <col min="12539" max="12542" width="10.6640625" style="446" customWidth="1"/>
    <col min="12543" max="12782" width="10.6640625" style="446"/>
    <col min="12783" max="12783" width="34.109375" style="446" customWidth="1"/>
    <col min="12784" max="12784" width="0" style="446" hidden="1" customWidth="1"/>
    <col min="12785" max="12788" width="10.6640625" style="446" customWidth="1"/>
    <col min="12789" max="12789" width="1.6640625" style="446" customWidth="1"/>
    <col min="12790" max="12791" width="0" style="446" hidden="1" customWidth="1"/>
    <col min="12792" max="12793" width="10.6640625" style="446" customWidth="1"/>
    <col min="12794" max="12794" width="1.5546875" style="446" customWidth="1"/>
    <col min="12795" max="12798" width="10.6640625" style="446" customWidth="1"/>
    <col min="12799" max="13038" width="10.6640625" style="446"/>
    <col min="13039" max="13039" width="34.109375" style="446" customWidth="1"/>
    <col min="13040" max="13040" width="0" style="446" hidden="1" customWidth="1"/>
    <col min="13041" max="13044" width="10.6640625" style="446" customWidth="1"/>
    <col min="13045" max="13045" width="1.6640625" style="446" customWidth="1"/>
    <col min="13046" max="13047" width="0" style="446" hidden="1" customWidth="1"/>
    <col min="13048" max="13049" width="10.6640625" style="446" customWidth="1"/>
    <col min="13050" max="13050" width="1.5546875" style="446" customWidth="1"/>
    <col min="13051" max="13054" width="10.6640625" style="446" customWidth="1"/>
    <col min="13055" max="13294" width="10.6640625" style="446"/>
    <col min="13295" max="13295" width="34.109375" style="446" customWidth="1"/>
    <col min="13296" max="13296" width="0" style="446" hidden="1" customWidth="1"/>
    <col min="13297" max="13300" width="10.6640625" style="446" customWidth="1"/>
    <col min="13301" max="13301" width="1.6640625" style="446" customWidth="1"/>
    <col min="13302" max="13303" width="0" style="446" hidden="1" customWidth="1"/>
    <col min="13304" max="13305" width="10.6640625" style="446" customWidth="1"/>
    <col min="13306" max="13306" width="1.5546875" style="446" customWidth="1"/>
    <col min="13307" max="13310" width="10.6640625" style="446" customWidth="1"/>
    <col min="13311" max="13550" width="10.6640625" style="446"/>
    <col min="13551" max="13551" width="34.109375" style="446" customWidth="1"/>
    <col min="13552" max="13552" width="0" style="446" hidden="1" customWidth="1"/>
    <col min="13553" max="13556" width="10.6640625" style="446" customWidth="1"/>
    <col min="13557" max="13557" width="1.6640625" style="446" customWidth="1"/>
    <col min="13558" max="13559" width="0" style="446" hidden="1" customWidth="1"/>
    <col min="13560" max="13561" width="10.6640625" style="446" customWidth="1"/>
    <col min="13562" max="13562" width="1.5546875" style="446" customWidth="1"/>
    <col min="13563" max="13566" width="10.6640625" style="446" customWidth="1"/>
    <col min="13567" max="13806" width="10.6640625" style="446"/>
    <col min="13807" max="13807" width="34.109375" style="446" customWidth="1"/>
    <col min="13808" max="13808" width="0" style="446" hidden="1" customWidth="1"/>
    <col min="13809" max="13812" width="10.6640625" style="446" customWidth="1"/>
    <col min="13813" max="13813" width="1.6640625" style="446" customWidth="1"/>
    <col min="13814" max="13815" width="0" style="446" hidden="1" customWidth="1"/>
    <col min="13816" max="13817" width="10.6640625" style="446" customWidth="1"/>
    <col min="13818" max="13818" width="1.5546875" style="446" customWidth="1"/>
    <col min="13819" max="13822" width="10.6640625" style="446" customWidth="1"/>
    <col min="13823" max="14062" width="10.6640625" style="446"/>
    <col min="14063" max="14063" width="34.109375" style="446" customWidth="1"/>
    <col min="14064" max="14064" width="0" style="446" hidden="1" customWidth="1"/>
    <col min="14065" max="14068" width="10.6640625" style="446" customWidth="1"/>
    <col min="14069" max="14069" width="1.6640625" style="446" customWidth="1"/>
    <col min="14070" max="14071" width="0" style="446" hidden="1" customWidth="1"/>
    <col min="14072" max="14073" width="10.6640625" style="446" customWidth="1"/>
    <col min="14074" max="14074" width="1.5546875" style="446" customWidth="1"/>
    <col min="14075" max="14078" width="10.6640625" style="446" customWidth="1"/>
    <col min="14079" max="14318" width="10.6640625" style="446"/>
    <col min="14319" max="14319" width="34.109375" style="446" customWidth="1"/>
    <col min="14320" max="14320" width="0" style="446" hidden="1" customWidth="1"/>
    <col min="14321" max="14324" width="10.6640625" style="446" customWidth="1"/>
    <col min="14325" max="14325" width="1.6640625" style="446" customWidth="1"/>
    <col min="14326" max="14327" width="0" style="446" hidden="1" customWidth="1"/>
    <col min="14328" max="14329" width="10.6640625" style="446" customWidth="1"/>
    <col min="14330" max="14330" width="1.5546875" style="446" customWidth="1"/>
    <col min="14331" max="14334" width="10.6640625" style="446" customWidth="1"/>
    <col min="14335" max="14574" width="10.6640625" style="446"/>
    <col min="14575" max="14575" width="34.109375" style="446" customWidth="1"/>
    <col min="14576" max="14576" width="0" style="446" hidden="1" customWidth="1"/>
    <col min="14577" max="14580" width="10.6640625" style="446" customWidth="1"/>
    <col min="14581" max="14581" width="1.6640625" style="446" customWidth="1"/>
    <col min="14582" max="14583" width="0" style="446" hidden="1" customWidth="1"/>
    <col min="14584" max="14585" width="10.6640625" style="446" customWidth="1"/>
    <col min="14586" max="14586" width="1.5546875" style="446" customWidth="1"/>
    <col min="14587" max="14590" width="10.6640625" style="446" customWidth="1"/>
    <col min="14591" max="14830" width="10.6640625" style="446"/>
    <col min="14831" max="14831" width="34.109375" style="446" customWidth="1"/>
    <col min="14832" max="14832" width="0" style="446" hidden="1" customWidth="1"/>
    <col min="14833" max="14836" width="10.6640625" style="446" customWidth="1"/>
    <col min="14837" max="14837" width="1.6640625" style="446" customWidth="1"/>
    <col min="14838" max="14839" width="0" style="446" hidden="1" customWidth="1"/>
    <col min="14840" max="14841" width="10.6640625" style="446" customWidth="1"/>
    <col min="14842" max="14842" width="1.5546875" style="446" customWidth="1"/>
    <col min="14843" max="14846" width="10.6640625" style="446" customWidth="1"/>
    <col min="14847" max="15086" width="10.6640625" style="446"/>
    <col min="15087" max="15087" width="34.109375" style="446" customWidth="1"/>
    <col min="15088" max="15088" width="0" style="446" hidden="1" customWidth="1"/>
    <col min="15089" max="15092" width="10.6640625" style="446" customWidth="1"/>
    <col min="15093" max="15093" width="1.6640625" style="446" customWidth="1"/>
    <col min="15094" max="15095" width="0" style="446" hidden="1" customWidth="1"/>
    <col min="15096" max="15097" width="10.6640625" style="446" customWidth="1"/>
    <col min="15098" max="15098" width="1.5546875" style="446" customWidth="1"/>
    <col min="15099" max="15102" width="10.6640625" style="446" customWidth="1"/>
    <col min="15103" max="15342" width="10.6640625" style="446"/>
    <col min="15343" max="15343" width="34.109375" style="446" customWidth="1"/>
    <col min="15344" max="15344" width="0" style="446" hidden="1" customWidth="1"/>
    <col min="15345" max="15348" width="10.6640625" style="446" customWidth="1"/>
    <col min="15349" max="15349" width="1.6640625" style="446" customWidth="1"/>
    <col min="15350" max="15351" width="0" style="446" hidden="1" customWidth="1"/>
    <col min="15352" max="15353" width="10.6640625" style="446" customWidth="1"/>
    <col min="15354" max="15354" width="1.5546875" style="446" customWidth="1"/>
    <col min="15355" max="15358" width="10.6640625" style="446" customWidth="1"/>
    <col min="15359" max="15598" width="10.6640625" style="446"/>
    <col min="15599" max="15599" width="34.109375" style="446" customWidth="1"/>
    <col min="15600" max="15600" width="0" style="446" hidden="1" customWidth="1"/>
    <col min="15601" max="15604" width="10.6640625" style="446" customWidth="1"/>
    <col min="15605" max="15605" width="1.6640625" style="446" customWidth="1"/>
    <col min="15606" max="15607" width="0" style="446" hidden="1" customWidth="1"/>
    <col min="15608" max="15609" width="10.6640625" style="446" customWidth="1"/>
    <col min="15610" max="15610" width="1.5546875" style="446" customWidth="1"/>
    <col min="15611" max="15614" width="10.6640625" style="446" customWidth="1"/>
    <col min="15615" max="15854" width="10.6640625" style="446"/>
    <col min="15855" max="15855" width="34.109375" style="446" customWidth="1"/>
    <col min="15856" max="15856" width="0" style="446" hidden="1" customWidth="1"/>
    <col min="15857" max="15860" width="10.6640625" style="446" customWidth="1"/>
    <col min="15861" max="15861" width="1.6640625" style="446" customWidth="1"/>
    <col min="15862" max="15863" width="0" style="446" hidden="1" customWidth="1"/>
    <col min="15864" max="15865" width="10.6640625" style="446" customWidth="1"/>
    <col min="15866" max="15866" width="1.5546875" style="446" customWidth="1"/>
    <col min="15867" max="15870" width="10.6640625" style="446" customWidth="1"/>
    <col min="15871" max="16110" width="10.6640625" style="446"/>
    <col min="16111" max="16111" width="34.109375" style="446" customWidth="1"/>
    <col min="16112" max="16112" width="0" style="446" hidden="1" customWidth="1"/>
    <col min="16113" max="16116" width="10.6640625" style="446" customWidth="1"/>
    <col min="16117" max="16117" width="1.6640625" style="446" customWidth="1"/>
    <col min="16118" max="16119" width="0" style="446" hidden="1" customWidth="1"/>
    <col min="16120" max="16121" width="10.6640625" style="446" customWidth="1"/>
    <col min="16122" max="16122" width="1.5546875" style="446" customWidth="1"/>
    <col min="16123" max="16126" width="10.6640625" style="446" customWidth="1"/>
    <col min="16127" max="16384" width="10.6640625" style="446"/>
  </cols>
  <sheetData>
    <row r="1" spans="1:9" s="440" customFormat="1" ht="20.25" customHeight="1">
      <c r="A1" s="439" t="s">
        <v>1039</v>
      </c>
      <c r="H1" s="1282" t="s">
        <v>751</v>
      </c>
    </row>
    <row r="2" spans="1:9" s="440" customFormat="1" ht="20.25" customHeight="1">
      <c r="A2" s="441" t="s">
        <v>1038</v>
      </c>
      <c r="B2" s="442"/>
      <c r="C2" s="442"/>
      <c r="D2" s="442"/>
      <c r="E2" s="442"/>
      <c r="H2" s="1124" t="s">
        <v>62</v>
      </c>
      <c r="I2" s="1213"/>
    </row>
    <row r="3" spans="1:9" s="443" customFormat="1" ht="15" customHeight="1">
      <c r="A3" s="1125"/>
      <c r="B3" s="445">
        <v>2013</v>
      </c>
      <c r="C3" s="445">
        <v>2014</v>
      </c>
      <c r="D3" s="445">
        <v>2015</v>
      </c>
      <c r="E3" s="445">
        <v>2016</v>
      </c>
      <c r="F3" s="1204">
        <v>2017</v>
      </c>
      <c r="G3" s="1204">
        <v>2018</v>
      </c>
      <c r="H3" s="1204">
        <v>2019</v>
      </c>
      <c r="I3" s="1219" t="s">
        <v>1056</v>
      </c>
    </row>
    <row r="4" spans="1:9" ht="40.5" customHeight="1">
      <c r="A4" s="1206" t="s">
        <v>334</v>
      </c>
      <c r="B4" s="1207">
        <v>165149.48275500003</v>
      </c>
      <c r="C4" s="1208">
        <v>159403.79752399999</v>
      </c>
      <c r="D4" s="1208">
        <v>125266.11361000001</v>
      </c>
      <c r="E4" s="1208">
        <v>112518.85812699998</v>
      </c>
      <c r="F4" s="1208">
        <v>138775.13363499998</v>
      </c>
      <c r="G4" s="1207">
        <v>140250.366824</v>
      </c>
      <c r="H4" s="1208">
        <v>132300.27726300003</v>
      </c>
      <c r="I4" s="1216">
        <f>(H4/H$13)*100</f>
        <v>62.89674086981676</v>
      </c>
    </row>
    <row r="5" spans="1:9" ht="40.5" customHeight="1">
      <c r="A5" s="1209" t="s">
        <v>335</v>
      </c>
      <c r="B5" s="1210">
        <v>80822.454763000016</v>
      </c>
      <c r="C5" s="1210">
        <v>75897.068597999998</v>
      </c>
      <c r="D5" s="1210">
        <v>71805.995013000007</v>
      </c>
      <c r="E5" s="1210">
        <v>72663.211884999997</v>
      </c>
      <c r="F5" s="1210">
        <v>79337.129140000005</v>
      </c>
      <c r="G5" s="1210">
        <v>76248.992225000024</v>
      </c>
      <c r="H5" s="1210">
        <v>64315.349148000001</v>
      </c>
      <c r="I5" s="1217">
        <f>(H5/H$13)*100</f>
        <v>30.576095024139917</v>
      </c>
    </row>
    <row r="6" spans="1:9" ht="40.5" customHeight="1">
      <c r="A6" s="1206" t="s">
        <v>336</v>
      </c>
      <c r="B6" s="1210">
        <v>27.775515000000002</v>
      </c>
      <c r="C6" s="1210">
        <v>28.413606000000001</v>
      </c>
      <c r="D6" s="1210">
        <v>24.631516999999999</v>
      </c>
      <c r="E6" s="1210">
        <v>22.483550999999999</v>
      </c>
      <c r="F6" s="1210">
        <v>27.184004000000005</v>
      </c>
      <c r="G6" s="1210">
        <v>20.864944000000001</v>
      </c>
      <c r="H6" s="1210">
        <v>23.707898</v>
      </c>
      <c r="I6" s="1217">
        <f t="shared" ref="I6:I13" si="0">(H6/H$13)*100</f>
        <v>1.127094778576909E-2</v>
      </c>
    </row>
    <row r="7" spans="1:9" ht="40.5" customHeight="1">
      <c r="A7" s="1206" t="s">
        <v>614</v>
      </c>
      <c r="B7" s="1210">
        <v>1256.3737919999999</v>
      </c>
      <c r="C7" s="1210">
        <v>1262.128463</v>
      </c>
      <c r="D7" s="1210">
        <v>1077.2993529999999</v>
      </c>
      <c r="E7" s="1210">
        <v>722.15338100000008</v>
      </c>
      <c r="F7" s="1210">
        <v>831.22264299999995</v>
      </c>
      <c r="G7" s="1210">
        <v>803.47453999999993</v>
      </c>
      <c r="H7" s="1210">
        <v>642.31319599999995</v>
      </c>
      <c r="I7" s="1217">
        <f t="shared" si="0"/>
        <v>0.30536146621798638</v>
      </c>
    </row>
    <row r="8" spans="1:9" ht="40.5" customHeight="1">
      <c r="A8" s="1206" t="s">
        <v>338</v>
      </c>
      <c r="B8" s="1208">
        <v>109.031915</v>
      </c>
      <c r="C8" s="1208">
        <v>82.337356999999997</v>
      </c>
      <c r="D8" s="1208">
        <v>68.044483</v>
      </c>
      <c r="E8" s="1208">
        <v>82.310646000000006</v>
      </c>
      <c r="F8" s="1208">
        <v>67.28291200000001</v>
      </c>
      <c r="G8" s="1207">
        <v>71.672138999999987</v>
      </c>
      <c r="H8" s="1207">
        <v>40.569825999999999</v>
      </c>
      <c r="I8" s="1217">
        <f t="shared" si="0"/>
        <v>1.928725990485269E-2</v>
      </c>
    </row>
    <row r="9" spans="1:9" ht="40.5" customHeight="1">
      <c r="A9" s="1206" t="s">
        <v>339</v>
      </c>
      <c r="B9" s="1211">
        <v>865.326908</v>
      </c>
      <c r="C9" s="1211">
        <v>940.43772000000001</v>
      </c>
      <c r="D9" s="1211">
        <v>801.36231099999975</v>
      </c>
      <c r="E9" s="1211">
        <v>928.76343599999996</v>
      </c>
      <c r="F9" s="1211">
        <v>2595.599741</v>
      </c>
      <c r="G9" s="1207">
        <v>1225.840516</v>
      </c>
      <c r="H9" s="1207">
        <v>783.47956499999998</v>
      </c>
      <c r="I9" s="1217">
        <f t="shared" si="0"/>
        <v>0.37247322678425898</v>
      </c>
    </row>
    <row r="10" spans="1:9" ht="40.5" customHeight="1">
      <c r="A10" s="1206" t="s">
        <v>615</v>
      </c>
      <c r="B10" s="1210">
        <v>1116.4736929999999</v>
      </c>
      <c r="C10" s="1210">
        <v>987.66842299999996</v>
      </c>
      <c r="D10" s="1210">
        <v>1010.2267730000001</v>
      </c>
      <c r="E10" s="1210">
        <v>965.18086300000016</v>
      </c>
      <c r="F10" s="1210">
        <v>789.21141100000011</v>
      </c>
      <c r="G10" s="1210">
        <v>896.82639999999992</v>
      </c>
      <c r="H10" s="1210">
        <v>553.30552899999998</v>
      </c>
      <c r="I10" s="1217">
        <f t="shared" si="0"/>
        <v>0.26304642136288697</v>
      </c>
    </row>
    <row r="11" spans="1:9" ht="40.5" customHeight="1">
      <c r="A11" s="1206" t="s">
        <v>341</v>
      </c>
      <c r="B11" s="1210">
        <v>11187.788595</v>
      </c>
      <c r="C11" s="1210">
        <v>12106.458399000003</v>
      </c>
      <c r="D11" s="1210">
        <v>13165.700536999999</v>
      </c>
      <c r="E11" s="1210">
        <v>13956.972467000001</v>
      </c>
      <c r="F11" s="1210">
        <v>15878.431598000001</v>
      </c>
      <c r="G11" s="1210">
        <v>11167.842262</v>
      </c>
      <c r="H11" s="1210">
        <v>11089.446833999998</v>
      </c>
      <c r="I11" s="1217">
        <f t="shared" si="0"/>
        <v>5.2720226921457289</v>
      </c>
    </row>
    <row r="12" spans="1:9" ht="40.5" customHeight="1">
      <c r="A12" s="1206" t="s">
        <v>342</v>
      </c>
      <c r="B12" s="1212">
        <v>288.09506599997985</v>
      </c>
      <c r="C12" s="1212">
        <v>434.11911500006681</v>
      </c>
      <c r="D12" s="1212">
        <v>399.8378579998971</v>
      </c>
      <c r="E12" s="1212">
        <v>329.30750300001819</v>
      </c>
      <c r="F12" s="1212">
        <v>413.93282799996086</v>
      </c>
      <c r="G12" s="1207">
        <v>466.60279499998433</v>
      </c>
      <c r="H12" s="1207">
        <v>595.01560399995651</v>
      </c>
      <c r="I12" s="1217">
        <f t="shared" si="0"/>
        <v>0.28287576589039515</v>
      </c>
    </row>
    <row r="13" spans="1:9" s="443" customFormat="1" ht="40.5" customHeight="1">
      <c r="A13" s="1214" t="s">
        <v>330</v>
      </c>
      <c r="B13" s="1215">
        <v>260822.803002</v>
      </c>
      <c r="C13" s="1215">
        <v>251142.42920500002</v>
      </c>
      <c r="D13" s="1215">
        <v>213619.21145499995</v>
      </c>
      <c r="E13" s="1215">
        <v>202189.24185900003</v>
      </c>
      <c r="F13" s="1215">
        <v>238715.12791199994</v>
      </c>
      <c r="G13" s="1215">
        <v>231152.48264499998</v>
      </c>
      <c r="H13" s="1215">
        <v>210345.20300000001</v>
      </c>
      <c r="I13" s="1218">
        <f t="shared" si="0"/>
        <v>100</v>
      </c>
    </row>
    <row r="14" spans="1:9" ht="14.1" customHeight="1">
      <c r="A14" s="612" t="s">
        <v>188</v>
      </c>
      <c r="B14" s="612"/>
      <c r="C14" s="612"/>
      <c r="D14" s="612"/>
      <c r="E14" s="612"/>
      <c r="F14" s="612"/>
    </row>
    <row r="17" spans="2:8" ht="14.1" customHeight="1">
      <c r="B17" s="1205"/>
      <c r="C17" s="1205"/>
      <c r="D17" s="1205"/>
      <c r="E17" s="1205"/>
      <c r="F17" s="1205"/>
      <c r="G17" s="1205"/>
      <c r="H17" s="1205"/>
    </row>
  </sheetData>
  <hyperlinks>
    <hyperlink ref="H1" location="'TABLOİÇİNDE-1'!A78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5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showGridLines="0" zoomScale="75" workbookViewId="0">
      <selection activeCell="M1" sqref="M1"/>
    </sheetView>
  </sheetViews>
  <sheetFormatPr defaultRowHeight="12"/>
  <cols>
    <col min="1" max="1" width="38.5546875" style="231" customWidth="1"/>
    <col min="2" max="2" width="8.6640625" style="231" bestFit="1" customWidth="1"/>
    <col min="3" max="3" width="11" style="231" customWidth="1"/>
    <col min="4" max="4" width="8.6640625" style="231" bestFit="1" customWidth="1"/>
    <col min="5" max="5" width="11" style="231" customWidth="1"/>
    <col min="6" max="6" width="8.6640625" style="231" bestFit="1" customWidth="1"/>
    <col min="7" max="7" width="11" style="1231" customWidth="1"/>
    <col min="8" max="8" width="8.33203125" style="231" bestFit="1" customWidth="1"/>
    <col min="9" max="9" width="11" style="1231" customWidth="1"/>
    <col min="10" max="10" width="8.6640625" style="231" bestFit="1" customWidth="1"/>
    <col min="11" max="11" width="11" style="1231" bestFit="1" customWidth="1"/>
    <col min="12" max="12" width="8.6640625" style="231" bestFit="1" customWidth="1"/>
    <col min="13" max="13" width="11" style="1231" bestFit="1" customWidth="1"/>
    <col min="14" max="14" width="8.6640625" style="231" bestFit="1" customWidth="1"/>
    <col min="15" max="15" width="11" style="1231" bestFit="1" customWidth="1"/>
    <col min="16" max="16" width="11.44140625" style="1231" bestFit="1" customWidth="1"/>
    <col min="17" max="17" width="2.5546875" style="286" customWidth="1"/>
    <col min="18" max="18" width="52.6640625" style="231" bestFit="1" customWidth="1"/>
    <col min="19" max="256" width="9.109375" style="231"/>
    <col min="257" max="257" width="38.5546875" style="231" customWidth="1"/>
    <col min="258" max="259" width="0" style="231" hidden="1" customWidth="1"/>
    <col min="260" max="260" width="8.88671875" style="231" customWidth="1"/>
    <col min="261" max="261" width="11" style="231" customWidth="1"/>
    <col min="262" max="262" width="8.6640625" style="231" bestFit="1" customWidth="1"/>
    <col min="263" max="263" width="11" style="231" customWidth="1"/>
    <col min="264" max="264" width="8.6640625" style="231" bestFit="1" customWidth="1"/>
    <col min="265" max="265" width="11" style="231" customWidth="1"/>
    <col min="266" max="266" width="8.33203125" style="231" bestFit="1" customWidth="1"/>
    <col min="267" max="267" width="11" style="231" customWidth="1"/>
    <col min="268" max="268" width="8.6640625" style="231" bestFit="1" customWidth="1"/>
    <col min="269" max="269" width="11" style="231" bestFit="1" customWidth="1"/>
    <col min="270" max="270" width="8.6640625" style="231" bestFit="1" customWidth="1"/>
    <col min="271" max="271" width="11" style="231" bestFit="1" customWidth="1"/>
    <col min="272" max="272" width="11.44140625" style="231" bestFit="1" customWidth="1"/>
    <col min="273" max="273" width="2.5546875" style="231" customWidth="1"/>
    <col min="274" max="274" width="52.6640625" style="231" bestFit="1" customWidth="1"/>
    <col min="275" max="512" width="9.109375" style="231"/>
    <col min="513" max="513" width="38.5546875" style="231" customWidth="1"/>
    <col min="514" max="515" width="0" style="231" hidden="1" customWidth="1"/>
    <col min="516" max="516" width="8.88671875" style="231" customWidth="1"/>
    <col min="517" max="517" width="11" style="231" customWidth="1"/>
    <col min="518" max="518" width="8.6640625" style="231" bestFit="1" customWidth="1"/>
    <col min="519" max="519" width="11" style="231" customWidth="1"/>
    <col min="520" max="520" width="8.6640625" style="231" bestFit="1" customWidth="1"/>
    <col min="521" max="521" width="11" style="231" customWidth="1"/>
    <col min="522" max="522" width="8.33203125" style="231" bestFit="1" customWidth="1"/>
    <col min="523" max="523" width="11" style="231" customWidth="1"/>
    <col min="524" max="524" width="8.6640625" style="231" bestFit="1" customWidth="1"/>
    <col min="525" max="525" width="11" style="231" bestFit="1" customWidth="1"/>
    <col min="526" max="526" width="8.6640625" style="231" bestFit="1" customWidth="1"/>
    <col min="527" max="527" width="11" style="231" bestFit="1" customWidth="1"/>
    <col min="528" max="528" width="11.44140625" style="231" bestFit="1" customWidth="1"/>
    <col min="529" max="529" width="2.5546875" style="231" customWidth="1"/>
    <col min="530" max="530" width="52.6640625" style="231" bestFit="1" customWidth="1"/>
    <col min="531" max="768" width="9.109375" style="231"/>
    <col min="769" max="769" width="38.5546875" style="231" customWidth="1"/>
    <col min="770" max="771" width="0" style="231" hidden="1" customWidth="1"/>
    <col min="772" max="772" width="8.88671875" style="231" customWidth="1"/>
    <col min="773" max="773" width="11" style="231" customWidth="1"/>
    <col min="774" max="774" width="8.6640625" style="231" bestFit="1" customWidth="1"/>
    <col min="775" max="775" width="11" style="231" customWidth="1"/>
    <col min="776" max="776" width="8.6640625" style="231" bestFit="1" customWidth="1"/>
    <col min="777" max="777" width="11" style="231" customWidth="1"/>
    <col min="778" max="778" width="8.33203125" style="231" bestFit="1" customWidth="1"/>
    <col min="779" max="779" width="11" style="231" customWidth="1"/>
    <col min="780" max="780" width="8.6640625" style="231" bestFit="1" customWidth="1"/>
    <col min="781" max="781" width="11" style="231" bestFit="1" customWidth="1"/>
    <col min="782" max="782" width="8.6640625" style="231" bestFit="1" customWidth="1"/>
    <col min="783" max="783" width="11" style="231" bestFit="1" customWidth="1"/>
    <col min="784" max="784" width="11.44140625" style="231" bestFit="1" customWidth="1"/>
    <col min="785" max="785" width="2.5546875" style="231" customWidth="1"/>
    <col min="786" max="786" width="52.6640625" style="231" bestFit="1" customWidth="1"/>
    <col min="787" max="1024" width="9.109375" style="231"/>
    <col min="1025" max="1025" width="38.5546875" style="231" customWidth="1"/>
    <col min="1026" max="1027" width="0" style="231" hidden="1" customWidth="1"/>
    <col min="1028" max="1028" width="8.88671875" style="231" customWidth="1"/>
    <col min="1029" max="1029" width="11" style="231" customWidth="1"/>
    <col min="1030" max="1030" width="8.6640625" style="231" bestFit="1" customWidth="1"/>
    <col min="1031" max="1031" width="11" style="231" customWidth="1"/>
    <col min="1032" max="1032" width="8.6640625" style="231" bestFit="1" customWidth="1"/>
    <col min="1033" max="1033" width="11" style="231" customWidth="1"/>
    <col min="1034" max="1034" width="8.33203125" style="231" bestFit="1" customWidth="1"/>
    <col min="1035" max="1035" width="11" style="231" customWidth="1"/>
    <col min="1036" max="1036" width="8.6640625" style="231" bestFit="1" customWidth="1"/>
    <col min="1037" max="1037" width="11" style="231" bestFit="1" customWidth="1"/>
    <col min="1038" max="1038" width="8.6640625" style="231" bestFit="1" customWidth="1"/>
    <col min="1039" max="1039" width="11" style="231" bestFit="1" customWidth="1"/>
    <col min="1040" max="1040" width="11.44140625" style="231" bestFit="1" customWidth="1"/>
    <col min="1041" max="1041" width="2.5546875" style="231" customWidth="1"/>
    <col min="1042" max="1042" width="52.6640625" style="231" bestFit="1" customWidth="1"/>
    <col min="1043" max="1280" width="9.109375" style="231"/>
    <col min="1281" max="1281" width="38.5546875" style="231" customWidth="1"/>
    <col min="1282" max="1283" width="0" style="231" hidden="1" customWidth="1"/>
    <col min="1284" max="1284" width="8.88671875" style="231" customWidth="1"/>
    <col min="1285" max="1285" width="11" style="231" customWidth="1"/>
    <col min="1286" max="1286" width="8.6640625" style="231" bestFit="1" customWidth="1"/>
    <col min="1287" max="1287" width="11" style="231" customWidth="1"/>
    <col min="1288" max="1288" width="8.6640625" style="231" bestFit="1" customWidth="1"/>
    <col min="1289" max="1289" width="11" style="231" customWidth="1"/>
    <col min="1290" max="1290" width="8.33203125" style="231" bestFit="1" customWidth="1"/>
    <col min="1291" max="1291" width="11" style="231" customWidth="1"/>
    <col min="1292" max="1292" width="8.6640625" style="231" bestFit="1" customWidth="1"/>
    <col min="1293" max="1293" width="11" style="231" bestFit="1" customWidth="1"/>
    <col min="1294" max="1294" width="8.6640625" style="231" bestFit="1" customWidth="1"/>
    <col min="1295" max="1295" width="11" style="231" bestFit="1" customWidth="1"/>
    <col min="1296" max="1296" width="11.44140625" style="231" bestFit="1" customWidth="1"/>
    <col min="1297" max="1297" width="2.5546875" style="231" customWidth="1"/>
    <col min="1298" max="1298" width="52.6640625" style="231" bestFit="1" customWidth="1"/>
    <col min="1299" max="1536" width="9.109375" style="231"/>
    <col min="1537" max="1537" width="38.5546875" style="231" customWidth="1"/>
    <col min="1538" max="1539" width="0" style="231" hidden="1" customWidth="1"/>
    <col min="1540" max="1540" width="8.88671875" style="231" customWidth="1"/>
    <col min="1541" max="1541" width="11" style="231" customWidth="1"/>
    <col min="1542" max="1542" width="8.6640625" style="231" bestFit="1" customWidth="1"/>
    <col min="1543" max="1543" width="11" style="231" customWidth="1"/>
    <col min="1544" max="1544" width="8.6640625" style="231" bestFit="1" customWidth="1"/>
    <col min="1545" max="1545" width="11" style="231" customWidth="1"/>
    <col min="1546" max="1546" width="8.33203125" style="231" bestFit="1" customWidth="1"/>
    <col min="1547" max="1547" width="11" style="231" customWidth="1"/>
    <col min="1548" max="1548" width="8.6640625" style="231" bestFit="1" customWidth="1"/>
    <col min="1549" max="1549" width="11" style="231" bestFit="1" customWidth="1"/>
    <col min="1550" max="1550" width="8.6640625" style="231" bestFit="1" customWidth="1"/>
    <col min="1551" max="1551" width="11" style="231" bestFit="1" customWidth="1"/>
    <col min="1552" max="1552" width="11.44140625" style="231" bestFit="1" customWidth="1"/>
    <col min="1553" max="1553" width="2.5546875" style="231" customWidth="1"/>
    <col min="1554" max="1554" width="52.6640625" style="231" bestFit="1" customWidth="1"/>
    <col min="1555" max="1792" width="9.109375" style="231"/>
    <col min="1793" max="1793" width="38.5546875" style="231" customWidth="1"/>
    <col min="1794" max="1795" width="0" style="231" hidden="1" customWidth="1"/>
    <col min="1796" max="1796" width="8.88671875" style="231" customWidth="1"/>
    <col min="1797" max="1797" width="11" style="231" customWidth="1"/>
    <col min="1798" max="1798" width="8.6640625" style="231" bestFit="1" customWidth="1"/>
    <col min="1799" max="1799" width="11" style="231" customWidth="1"/>
    <col min="1800" max="1800" width="8.6640625" style="231" bestFit="1" customWidth="1"/>
    <col min="1801" max="1801" width="11" style="231" customWidth="1"/>
    <col min="1802" max="1802" width="8.33203125" style="231" bestFit="1" customWidth="1"/>
    <col min="1803" max="1803" width="11" style="231" customWidth="1"/>
    <col min="1804" max="1804" width="8.6640625" style="231" bestFit="1" customWidth="1"/>
    <col min="1805" max="1805" width="11" style="231" bestFit="1" customWidth="1"/>
    <col min="1806" max="1806" width="8.6640625" style="231" bestFit="1" customWidth="1"/>
    <col min="1807" max="1807" width="11" style="231" bestFit="1" customWidth="1"/>
    <col min="1808" max="1808" width="11.44140625" style="231" bestFit="1" customWidth="1"/>
    <col min="1809" max="1809" width="2.5546875" style="231" customWidth="1"/>
    <col min="1810" max="1810" width="52.6640625" style="231" bestFit="1" customWidth="1"/>
    <col min="1811" max="2048" width="9.109375" style="231"/>
    <col min="2049" max="2049" width="38.5546875" style="231" customWidth="1"/>
    <col min="2050" max="2051" width="0" style="231" hidden="1" customWidth="1"/>
    <col min="2052" max="2052" width="8.88671875" style="231" customWidth="1"/>
    <col min="2053" max="2053" width="11" style="231" customWidth="1"/>
    <col min="2054" max="2054" width="8.6640625" style="231" bestFit="1" customWidth="1"/>
    <col min="2055" max="2055" width="11" style="231" customWidth="1"/>
    <col min="2056" max="2056" width="8.6640625" style="231" bestFit="1" customWidth="1"/>
    <col min="2057" max="2057" width="11" style="231" customWidth="1"/>
    <col min="2058" max="2058" width="8.33203125" style="231" bestFit="1" customWidth="1"/>
    <col min="2059" max="2059" width="11" style="231" customWidth="1"/>
    <col min="2060" max="2060" width="8.6640625" style="231" bestFit="1" customWidth="1"/>
    <col min="2061" max="2061" width="11" style="231" bestFit="1" customWidth="1"/>
    <col min="2062" max="2062" width="8.6640625" style="231" bestFit="1" customWidth="1"/>
    <col min="2063" max="2063" width="11" style="231" bestFit="1" customWidth="1"/>
    <col min="2064" max="2064" width="11.44140625" style="231" bestFit="1" customWidth="1"/>
    <col min="2065" max="2065" width="2.5546875" style="231" customWidth="1"/>
    <col min="2066" max="2066" width="52.6640625" style="231" bestFit="1" customWidth="1"/>
    <col min="2067" max="2304" width="9.109375" style="231"/>
    <col min="2305" max="2305" width="38.5546875" style="231" customWidth="1"/>
    <col min="2306" max="2307" width="0" style="231" hidden="1" customWidth="1"/>
    <col min="2308" max="2308" width="8.88671875" style="231" customWidth="1"/>
    <col min="2309" max="2309" width="11" style="231" customWidth="1"/>
    <col min="2310" max="2310" width="8.6640625" style="231" bestFit="1" customWidth="1"/>
    <col min="2311" max="2311" width="11" style="231" customWidth="1"/>
    <col min="2312" max="2312" width="8.6640625" style="231" bestFit="1" customWidth="1"/>
    <col min="2313" max="2313" width="11" style="231" customWidth="1"/>
    <col min="2314" max="2314" width="8.33203125" style="231" bestFit="1" customWidth="1"/>
    <col min="2315" max="2315" width="11" style="231" customWidth="1"/>
    <col min="2316" max="2316" width="8.6640625" style="231" bestFit="1" customWidth="1"/>
    <col min="2317" max="2317" width="11" style="231" bestFit="1" customWidth="1"/>
    <col min="2318" max="2318" width="8.6640625" style="231" bestFit="1" customWidth="1"/>
    <col min="2319" max="2319" width="11" style="231" bestFit="1" customWidth="1"/>
    <col min="2320" max="2320" width="11.44140625" style="231" bestFit="1" customWidth="1"/>
    <col min="2321" max="2321" width="2.5546875" style="231" customWidth="1"/>
    <col min="2322" max="2322" width="52.6640625" style="231" bestFit="1" customWidth="1"/>
    <col min="2323" max="2560" width="9.109375" style="231"/>
    <col min="2561" max="2561" width="38.5546875" style="231" customWidth="1"/>
    <col min="2562" max="2563" width="0" style="231" hidden="1" customWidth="1"/>
    <col min="2564" max="2564" width="8.88671875" style="231" customWidth="1"/>
    <col min="2565" max="2565" width="11" style="231" customWidth="1"/>
    <col min="2566" max="2566" width="8.6640625" style="231" bestFit="1" customWidth="1"/>
    <col min="2567" max="2567" width="11" style="231" customWidth="1"/>
    <col min="2568" max="2568" width="8.6640625" style="231" bestFit="1" customWidth="1"/>
    <col min="2569" max="2569" width="11" style="231" customWidth="1"/>
    <col min="2570" max="2570" width="8.33203125" style="231" bestFit="1" customWidth="1"/>
    <col min="2571" max="2571" width="11" style="231" customWidth="1"/>
    <col min="2572" max="2572" width="8.6640625" style="231" bestFit="1" customWidth="1"/>
    <col min="2573" max="2573" width="11" style="231" bestFit="1" customWidth="1"/>
    <col min="2574" max="2574" width="8.6640625" style="231" bestFit="1" customWidth="1"/>
    <col min="2575" max="2575" width="11" style="231" bestFit="1" customWidth="1"/>
    <col min="2576" max="2576" width="11.44140625" style="231" bestFit="1" customWidth="1"/>
    <col min="2577" max="2577" width="2.5546875" style="231" customWidth="1"/>
    <col min="2578" max="2578" width="52.6640625" style="231" bestFit="1" customWidth="1"/>
    <col min="2579" max="2816" width="9.109375" style="231"/>
    <col min="2817" max="2817" width="38.5546875" style="231" customWidth="1"/>
    <col min="2818" max="2819" width="0" style="231" hidden="1" customWidth="1"/>
    <col min="2820" max="2820" width="8.88671875" style="231" customWidth="1"/>
    <col min="2821" max="2821" width="11" style="231" customWidth="1"/>
    <col min="2822" max="2822" width="8.6640625" style="231" bestFit="1" customWidth="1"/>
    <col min="2823" max="2823" width="11" style="231" customWidth="1"/>
    <col min="2824" max="2824" width="8.6640625" style="231" bestFit="1" customWidth="1"/>
    <col min="2825" max="2825" width="11" style="231" customWidth="1"/>
    <col min="2826" max="2826" width="8.33203125" style="231" bestFit="1" customWidth="1"/>
    <col min="2827" max="2827" width="11" style="231" customWidth="1"/>
    <col min="2828" max="2828" width="8.6640625" style="231" bestFit="1" customWidth="1"/>
    <col min="2829" max="2829" width="11" style="231" bestFit="1" customWidth="1"/>
    <col min="2830" max="2830" width="8.6640625" style="231" bestFit="1" customWidth="1"/>
    <col min="2831" max="2831" width="11" style="231" bestFit="1" customWidth="1"/>
    <col min="2832" max="2832" width="11.44140625" style="231" bestFit="1" customWidth="1"/>
    <col min="2833" max="2833" width="2.5546875" style="231" customWidth="1"/>
    <col min="2834" max="2834" width="52.6640625" style="231" bestFit="1" customWidth="1"/>
    <col min="2835" max="3072" width="9.109375" style="231"/>
    <col min="3073" max="3073" width="38.5546875" style="231" customWidth="1"/>
    <col min="3074" max="3075" width="0" style="231" hidden="1" customWidth="1"/>
    <col min="3076" max="3076" width="8.88671875" style="231" customWidth="1"/>
    <col min="3077" max="3077" width="11" style="231" customWidth="1"/>
    <col min="3078" max="3078" width="8.6640625" style="231" bestFit="1" customWidth="1"/>
    <col min="3079" max="3079" width="11" style="231" customWidth="1"/>
    <col min="3080" max="3080" width="8.6640625" style="231" bestFit="1" customWidth="1"/>
    <col min="3081" max="3081" width="11" style="231" customWidth="1"/>
    <col min="3082" max="3082" width="8.33203125" style="231" bestFit="1" customWidth="1"/>
    <col min="3083" max="3083" width="11" style="231" customWidth="1"/>
    <col min="3084" max="3084" width="8.6640625" style="231" bestFit="1" customWidth="1"/>
    <col min="3085" max="3085" width="11" style="231" bestFit="1" customWidth="1"/>
    <col min="3086" max="3086" width="8.6640625" style="231" bestFit="1" customWidth="1"/>
    <col min="3087" max="3087" width="11" style="231" bestFit="1" customWidth="1"/>
    <col min="3088" max="3088" width="11.44140625" style="231" bestFit="1" customWidth="1"/>
    <col min="3089" max="3089" width="2.5546875" style="231" customWidth="1"/>
    <col min="3090" max="3090" width="52.6640625" style="231" bestFit="1" customWidth="1"/>
    <col min="3091" max="3328" width="9.109375" style="231"/>
    <col min="3329" max="3329" width="38.5546875" style="231" customWidth="1"/>
    <col min="3330" max="3331" width="0" style="231" hidden="1" customWidth="1"/>
    <col min="3332" max="3332" width="8.88671875" style="231" customWidth="1"/>
    <col min="3333" max="3333" width="11" style="231" customWidth="1"/>
    <col min="3334" max="3334" width="8.6640625" style="231" bestFit="1" customWidth="1"/>
    <col min="3335" max="3335" width="11" style="231" customWidth="1"/>
    <col min="3336" max="3336" width="8.6640625" style="231" bestFit="1" customWidth="1"/>
    <col min="3337" max="3337" width="11" style="231" customWidth="1"/>
    <col min="3338" max="3338" width="8.33203125" style="231" bestFit="1" customWidth="1"/>
    <col min="3339" max="3339" width="11" style="231" customWidth="1"/>
    <col min="3340" max="3340" width="8.6640625" style="231" bestFit="1" customWidth="1"/>
    <col min="3341" max="3341" width="11" style="231" bestFit="1" customWidth="1"/>
    <col min="3342" max="3342" width="8.6640625" style="231" bestFit="1" customWidth="1"/>
    <col min="3343" max="3343" width="11" style="231" bestFit="1" customWidth="1"/>
    <col min="3344" max="3344" width="11.44140625" style="231" bestFit="1" customWidth="1"/>
    <col min="3345" max="3345" width="2.5546875" style="231" customWidth="1"/>
    <col min="3346" max="3346" width="52.6640625" style="231" bestFit="1" customWidth="1"/>
    <col min="3347" max="3584" width="9.109375" style="231"/>
    <col min="3585" max="3585" width="38.5546875" style="231" customWidth="1"/>
    <col min="3586" max="3587" width="0" style="231" hidden="1" customWidth="1"/>
    <col min="3588" max="3588" width="8.88671875" style="231" customWidth="1"/>
    <col min="3589" max="3589" width="11" style="231" customWidth="1"/>
    <col min="3590" max="3590" width="8.6640625" style="231" bestFit="1" customWidth="1"/>
    <col min="3591" max="3591" width="11" style="231" customWidth="1"/>
    <col min="3592" max="3592" width="8.6640625" style="231" bestFit="1" customWidth="1"/>
    <col min="3593" max="3593" width="11" style="231" customWidth="1"/>
    <col min="3594" max="3594" width="8.33203125" style="231" bestFit="1" customWidth="1"/>
    <col min="3595" max="3595" width="11" style="231" customWidth="1"/>
    <col min="3596" max="3596" width="8.6640625" style="231" bestFit="1" customWidth="1"/>
    <col min="3597" max="3597" width="11" style="231" bestFit="1" customWidth="1"/>
    <col min="3598" max="3598" width="8.6640625" style="231" bestFit="1" customWidth="1"/>
    <col min="3599" max="3599" width="11" style="231" bestFit="1" customWidth="1"/>
    <col min="3600" max="3600" width="11.44140625" style="231" bestFit="1" customWidth="1"/>
    <col min="3601" max="3601" width="2.5546875" style="231" customWidth="1"/>
    <col min="3602" max="3602" width="52.6640625" style="231" bestFit="1" customWidth="1"/>
    <col min="3603" max="3840" width="9.109375" style="231"/>
    <col min="3841" max="3841" width="38.5546875" style="231" customWidth="1"/>
    <col min="3842" max="3843" width="0" style="231" hidden="1" customWidth="1"/>
    <col min="3844" max="3844" width="8.88671875" style="231" customWidth="1"/>
    <col min="3845" max="3845" width="11" style="231" customWidth="1"/>
    <col min="3846" max="3846" width="8.6640625" style="231" bestFit="1" customWidth="1"/>
    <col min="3847" max="3847" width="11" style="231" customWidth="1"/>
    <col min="3848" max="3848" width="8.6640625" style="231" bestFit="1" customWidth="1"/>
    <col min="3849" max="3849" width="11" style="231" customWidth="1"/>
    <col min="3850" max="3850" width="8.33203125" style="231" bestFit="1" customWidth="1"/>
    <col min="3851" max="3851" width="11" style="231" customWidth="1"/>
    <col min="3852" max="3852" width="8.6640625" style="231" bestFit="1" customWidth="1"/>
    <col min="3853" max="3853" width="11" style="231" bestFit="1" customWidth="1"/>
    <col min="3854" max="3854" width="8.6640625" style="231" bestFit="1" customWidth="1"/>
    <col min="3855" max="3855" width="11" style="231" bestFit="1" customWidth="1"/>
    <col min="3856" max="3856" width="11.44140625" style="231" bestFit="1" customWidth="1"/>
    <col min="3857" max="3857" width="2.5546875" style="231" customWidth="1"/>
    <col min="3858" max="3858" width="52.6640625" style="231" bestFit="1" customWidth="1"/>
    <col min="3859" max="4096" width="9.109375" style="231"/>
    <col min="4097" max="4097" width="38.5546875" style="231" customWidth="1"/>
    <col min="4098" max="4099" width="0" style="231" hidden="1" customWidth="1"/>
    <col min="4100" max="4100" width="8.88671875" style="231" customWidth="1"/>
    <col min="4101" max="4101" width="11" style="231" customWidth="1"/>
    <col min="4102" max="4102" width="8.6640625" style="231" bestFit="1" customWidth="1"/>
    <col min="4103" max="4103" width="11" style="231" customWidth="1"/>
    <col min="4104" max="4104" width="8.6640625" style="231" bestFit="1" customWidth="1"/>
    <col min="4105" max="4105" width="11" style="231" customWidth="1"/>
    <col min="4106" max="4106" width="8.33203125" style="231" bestFit="1" customWidth="1"/>
    <col min="4107" max="4107" width="11" style="231" customWidth="1"/>
    <col min="4108" max="4108" width="8.6640625" style="231" bestFit="1" customWidth="1"/>
    <col min="4109" max="4109" width="11" style="231" bestFit="1" customWidth="1"/>
    <col min="4110" max="4110" width="8.6640625" style="231" bestFit="1" customWidth="1"/>
    <col min="4111" max="4111" width="11" style="231" bestFit="1" customWidth="1"/>
    <col min="4112" max="4112" width="11.44140625" style="231" bestFit="1" customWidth="1"/>
    <col min="4113" max="4113" width="2.5546875" style="231" customWidth="1"/>
    <col min="4114" max="4114" width="52.6640625" style="231" bestFit="1" customWidth="1"/>
    <col min="4115" max="4352" width="9.109375" style="231"/>
    <col min="4353" max="4353" width="38.5546875" style="231" customWidth="1"/>
    <col min="4354" max="4355" width="0" style="231" hidden="1" customWidth="1"/>
    <col min="4356" max="4356" width="8.88671875" style="231" customWidth="1"/>
    <col min="4357" max="4357" width="11" style="231" customWidth="1"/>
    <col min="4358" max="4358" width="8.6640625" style="231" bestFit="1" customWidth="1"/>
    <col min="4359" max="4359" width="11" style="231" customWidth="1"/>
    <col min="4360" max="4360" width="8.6640625" style="231" bestFit="1" customWidth="1"/>
    <col min="4361" max="4361" width="11" style="231" customWidth="1"/>
    <col min="4362" max="4362" width="8.33203125" style="231" bestFit="1" customWidth="1"/>
    <col min="4363" max="4363" width="11" style="231" customWidth="1"/>
    <col min="4364" max="4364" width="8.6640625" style="231" bestFit="1" customWidth="1"/>
    <col min="4365" max="4365" width="11" style="231" bestFit="1" customWidth="1"/>
    <col min="4366" max="4366" width="8.6640625" style="231" bestFit="1" customWidth="1"/>
    <col min="4367" max="4367" width="11" style="231" bestFit="1" customWidth="1"/>
    <col min="4368" max="4368" width="11.44140625" style="231" bestFit="1" customWidth="1"/>
    <col min="4369" max="4369" width="2.5546875" style="231" customWidth="1"/>
    <col min="4370" max="4370" width="52.6640625" style="231" bestFit="1" customWidth="1"/>
    <col min="4371" max="4608" width="9.109375" style="231"/>
    <col min="4609" max="4609" width="38.5546875" style="231" customWidth="1"/>
    <col min="4610" max="4611" width="0" style="231" hidden="1" customWidth="1"/>
    <col min="4612" max="4612" width="8.88671875" style="231" customWidth="1"/>
    <col min="4613" max="4613" width="11" style="231" customWidth="1"/>
    <col min="4614" max="4614" width="8.6640625" style="231" bestFit="1" customWidth="1"/>
    <col min="4615" max="4615" width="11" style="231" customWidth="1"/>
    <col min="4616" max="4616" width="8.6640625" style="231" bestFit="1" customWidth="1"/>
    <col min="4617" max="4617" width="11" style="231" customWidth="1"/>
    <col min="4618" max="4618" width="8.33203125" style="231" bestFit="1" customWidth="1"/>
    <col min="4619" max="4619" width="11" style="231" customWidth="1"/>
    <col min="4620" max="4620" width="8.6640625" style="231" bestFit="1" customWidth="1"/>
    <col min="4621" max="4621" width="11" style="231" bestFit="1" customWidth="1"/>
    <col min="4622" max="4622" width="8.6640625" style="231" bestFit="1" customWidth="1"/>
    <col min="4623" max="4623" width="11" style="231" bestFit="1" customWidth="1"/>
    <col min="4624" max="4624" width="11.44140625" style="231" bestFit="1" customWidth="1"/>
    <col min="4625" max="4625" width="2.5546875" style="231" customWidth="1"/>
    <col min="4626" max="4626" width="52.6640625" style="231" bestFit="1" customWidth="1"/>
    <col min="4627" max="4864" width="9.109375" style="231"/>
    <col min="4865" max="4865" width="38.5546875" style="231" customWidth="1"/>
    <col min="4866" max="4867" width="0" style="231" hidden="1" customWidth="1"/>
    <col min="4868" max="4868" width="8.88671875" style="231" customWidth="1"/>
    <col min="4869" max="4869" width="11" style="231" customWidth="1"/>
    <col min="4870" max="4870" width="8.6640625" style="231" bestFit="1" customWidth="1"/>
    <col min="4871" max="4871" width="11" style="231" customWidth="1"/>
    <col min="4872" max="4872" width="8.6640625" style="231" bestFit="1" customWidth="1"/>
    <col min="4873" max="4873" width="11" style="231" customWidth="1"/>
    <col min="4874" max="4874" width="8.33203125" style="231" bestFit="1" customWidth="1"/>
    <col min="4875" max="4875" width="11" style="231" customWidth="1"/>
    <col min="4876" max="4876" width="8.6640625" style="231" bestFit="1" customWidth="1"/>
    <col min="4877" max="4877" width="11" style="231" bestFit="1" customWidth="1"/>
    <col min="4878" max="4878" width="8.6640625" style="231" bestFit="1" customWidth="1"/>
    <col min="4879" max="4879" width="11" style="231" bestFit="1" customWidth="1"/>
    <col min="4880" max="4880" width="11.44140625" style="231" bestFit="1" customWidth="1"/>
    <col min="4881" max="4881" width="2.5546875" style="231" customWidth="1"/>
    <col min="4882" max="4882" width="52.6640625" style="231" bestFit="1" customWidth="1"/>
    <col min="4883" max="5120" width="9.109375" style="231"/>
    <col min="5121" max="5121" width="38.5546875" style="231" customWidth="1"/>
    <col min="5122" max="5123" width="0" style="231" hidden="1" customWidth="1"/>
    <col min="5124" max="5124" width="8.88671875" style="231" customWidth="1"/>
    <col min="5125" max="5125" width="11" style="231" customWidth="1"/>
    <col min="5126" max="5126" width="8.6640625" style="231" bestFit="1" customWidth="1"/>
    <col min="5127" max="5127" width="11" style="231" customWidth="1"/>
    <col min="5128" max="5128" width="8.6640625" style="231" bestFit="1" customWidth="1"/>
    <col min="5129" max="5129" width="11" style="231" customWidth="1"/>
    <col min="5130" max="5130" width="8.33203125" style="231" bestFit="1" customWidth="1"/>
    <col min="5131" max="5131" width="11" style="231" customWidth="1"/>
    <col min="5132" max="5132" width="8.6640625" style="231" bestFit="1" customWidth="1"/>
    <col min="5133" max="5133" width="11" style="231" bestFit="1" customWidth="1"/>
    <col min="5134" max="5134" width="8.6640625" style="231" bestFit="1" customWidth="1"/>
    <col min="5135" max="5135" width="11" style="231" bestFit="1" customWidth="1"/>
    <col min="5136" max="5136" width="11.44140625" style="231" bestFit="1" customWidth="1"/>
    <col min="5137" max="5137" width="2.5546875" style="231" customWidth="1"/>
    <col min="5138" max="5138" width="52.6640625" style="231" bestFit="1" customWidth="1"/>
    <col min="5139" max="5376" width="9.109375" style="231"/>
    <col min="5377" max="5377" width="38.5546875" style="231" customWidth="1"/>
    <col min="5378" max="5379" width="0" style="231" hidden="1" customWidth="1"/>
    <col min="5380" max="5380" width="8.88671875" style="231" customWidth="1"/>
    <col min="5381" max="5381" width="11" style="231" customWidth="1"/>
    <col min="5382" max="5382" width="8.6640625" style="231" bestFit="1" customWidth="1"/>
    <col min="5383" max="5383" width="11" style="231" customWidth="1"/>
    <col min="5384" max="5384" width="8.6640625" style="231" bestFit="1" customWidth="1"/>
    <col min="5385" max="5385" width="11" style="231" customWidth="1"/>
    <col min="5386" max="5386" width="8.33203125" style="231" bestFit="1" customWidth="1"/>
    <col min="5387" max="5387" width="11" style="231" customWidth="1"/>
    <col min="5388" max="5388" width="8.6640625" style="231" bestFit="1" customWidth="1"/>
    <col min="5389" max="5389" width="11" style="231" bestFit="1" customWidth="1"/>
    <col min="5390" max="5390" width="8.6640625" style="231" bestFit="1" customWidth="1"/>
    <col min="5391" max="5391" width="11" style="231" bestFit="1" customWidth="1"/>
    <col min="5392" max="5392" width="11.44140625" style="231" bestFit="1" customWidth="1"/>
    <col min="5393" max="5393" width="2.5546875" style="231" customWidth="1"/>
    <col min="5394" max="5394" width="52.6640625" style="231" bestFit="1" customWidth="1"/>
    <col min="5395" max="5632" width="9.109375" style="231"/>
    <col min="5633" max="5633" width="38.5546875" style="231" customWidth="1"/>
    <col min="5634" max="5635" width="0" style="231" hidden="1" customWidth="1"/>
    <col min="5636" max="5636" width="8.88671875" style="231" customWidth="1"/>
    <col min="5637" max="5637" width="11" style="231" customWidth="1"/>
    <col min="5638" max="5638" width="8.6640625" style="231" bestFit="1" customWidth="1"/>
    <col min="5639" max="5639" width="11" style="231" customWidth="1"/>
    <col min="5640" max="5640" width="8.6640625" style="231" bestFit="1" customWidth="1"/>
    <col min="5641" max="5641" width="11" style="231" customWidth="1"/>
    <col min="5642" max="5642" width="8.33203125" style="231" bestFit="1" customWidth="1"/>
    <col min="5643" max="5643" width="11" style="231" customWidth="1"/>
    <col min="5644" max="5644" width="8.6640625" style="231" bestFit="1" customWidth="1"/>
    <col min="5645" max="5645" width="11" style="231" bestFit="1" customWidth="1"/>
    <col min="5646" max="5646" width="8.6640625" style="231" bestFit="1" customWidth="1"/>
    <col min="5647" max="5647" width="11" style="231" bestFit="1" customWidth="1"/>
    <col min="5648" max="5648" width="11.44140625" style="231" bestFit="1" customWidth="1"/>
    <col min="5649" max="5649" width="2.5546875" style="231" customWidth="1"/>
    <col min="5650" max="5650" width="52.6640625" style="231" bestFit="1" customWidth="1"/>
    <col min="5651" max="5888" width="9.109375" style="231"/>
    <col min="5889" max="5889" width="38.5546875" style="231" customWidth="1"/>
    <col min="5890" max="5891" width="0" style="231" hidden="1" customWidth="1"/>
    <col min="5892" max="5892" width="8.88671875" style="231" customWidth="1"/>
    <col min="5893" max="5893" width="11" style="231" customWidth="1"/>
    <col min="5894" max="5894" width="8.6640625" style="231" bestFit="1" customWidth="1"/>
    <col min="5895" max="5895" width="11" style="231" customWidth="1"/>
    <col min="5896" max="5896" width="8.6640625" style="231" bestFit="1" customWidth="1"/>
    <col min="5897" max="5897" width="11" style="231" customWidth="1"/>
    <col min="5898" max="5898" width="8.33203125" style="231" bestFit="1" customWidth="1"/>
    <col min="5899" max="5899" width="11" style="231" customWidth="1"/>
    <col min="5900" max="5900" width="8.6640625" style="231" bestFit="1" customWidth="1"/>
    <col min="5901" max="5901" width="11" style="231" bestFit="1" customWidth="1"/>
    <col min="5902" max="5902" width="8.6640625" style="231" bestFit="1" customWidth="1"/>
    <col min="5903" max="5903" width="11" style="231" bestFit="1" customWidth="1"/>
    <col min="5904" max="5904" width="11.44140625" style="231" bestFit="1" customWidth="1"/>
    <col min="5905" max="5905" width="2.5546875" style="231" customWidth="1"/>
    <col min="5906" max="5906" width="52.6640625" style="231" bestFit="1" customWidth="1"/>
    <col min="5907" max="6144" width="9.109375" style="231"/>
    <col min="6145" max="6145" width="38.5546875" style="231" customWidth="1"/>
    <col min="6146" max="6147" width="0" style="231" hidden="1" customWidth="1"/>
    <col min="6148" max="6148" width="8.88671875" style="231" customWidth="1"/>
    <col min="6149" max="6149" width="11" style="231" customWidth="1"/>
    <col min="6150" max="6150" width="8.6640625" style="231" bestFit="1" customWidth="1"/>
    <col min="6151" max="6151" width="11" style="231" customWidth="1"/>
    <col min="6152" max="6152" width="8.6640625" style="231" bestFit="1" customWidth="1"/>
    <col min="6153" max="6153" width="11" style="231" customWidth="1"/>
    <col min="6154" max="6154" width="8.33203125" style="231" bestFit="1" customWidth="1"/>
    <col min="6155" max="6155" width="11" style="231" customWidth="1"/>
    <col min="6156" max="6156" width="8.6640625" style="231" bestFit="1" customWidth="1"/>
    <col min="6157" max="6157" width="11" style="231" bestFit="1" customWidth="1"/>
    <col min="6158" max="6158" width="8.6640625" style="231" bestFit="1" customWidth="1"/>
    <col min="6159" max="6159" width="11" style="231" bestFit="1" customWidth="1"/>
    <col min="6160" max="6160" width="11.44140625" style="231" bestFit="1" customWidth="1"/>
    <col min="6161" max="6161" width="2.5546875" style="231" customWidth="1"/>
    <col min="6162" max="6162" width="52.6640625" style="231" bestFit="1" customWidth="1"/>
    <col min="6163" max="6400" width="9.109375" style="231"/>
    <col min="6401" max="6401" width="38.5546875" style="231" customWidth="1"/>
    <col min="6402" max="6403" width="0" style="231" hidden="1" customWidth="1"/>
    <col min="6404" max="6404" width="8.88671875" style="231" customWidth="1"/>
    <col min="6405" max="6405" width="11" style="231" customWidth="1"/>
    <col min="6406" max="6406" width="8.6640625" style="231" bestFit="1" customWidth="1"/>
    <col min="6407" max="6407" width="11" style="231" customWidth="1"/>
    <col min="6408" max="6408" width="8.6640625" style="231" bestFit="1" customWidth="1"/>
    <col min="6409" max="6409" width="11" style="231" customWidth="1"/>
    <col min="6410" max="6410" width="8.33203125" style="231" bestFit="1" customWidth="1"/>
    <col min="6411" max="6411" width="11" style="231" customWidth="1"/>
    <col min="6412" max="6412" width="8.6640625" style="231" bestFit="1" customWidth="1"/>
    <col min="6413" max="6413" width="11" style="231" bestFit="1" customWidth="1"/>
    <col min="6414" max="6414" width="8.6640625" style="231" bestFit="1" customWidth="1"/>
    <col min="6415" max="6415" width="11" style="231" bestFit="1" customWidth="1"/>
    <col min="6416" max="6416" width="11.44140625" style="231" bestFit="1" customWidth="1"/>
    <col min="6417" max="6417" width="2.5546875" style="231" customWidth="1"/>
    <col min="6418" max="6418" width="52.6640625" style="231" bestFit="1" customWidth="1"/>
    <col min="6419" max="6656" width="9.109375" style="231"/>
    <col min="6657" max="6657" width="38.5546875" style="231" customWidth="1"/>
    <col min="6658" max="6659" width="0" style="231" hidden="1" customWidth="1"/>
    <col min="6660" max="6660" width="8.88671875" style="231" customWidth="1"/>
    <col min="6661" max="6661" width="11" style="231" customWidth="1"/>
    <col min="6662" max="6662" width="8.6640625" style="231" bestFit="1" customWidth="1"/>
    <col min="6663" max="6663" width="11" style="231" customWidth="1"/>
    <col min="6664" max="6664" width="8.6640625" style="231" bestFit="1" customWidth="1"/>
    <col min="6665" max="6665" width="11" style="231" customWidth="1"/>
    <col min="6666" max="6666" width="8.33203125" style="231" bestFit="1" customWidth="1"/>
    <col min="6667" max="6667" width="11" style="231" customWidth="1"/>
    <col min="6668" max="6668" width="8.6640625" style="231" bestFit="1" customWidth="1"/>
    <col min="6669" max="6669" width="11" style="231" bestFit="1" customWidth="1"/>
    <col min="6670" max="6670" width="8.6640625" style="231" bestFit="1" customWidth="1"/>
    <col min="6671" max="6671" width="11" style="231" bestFit="1" customWidth="1"/>
    <col min="6672" max="6672" width="11.44140625" style="231" bestFit="1" customWidth="1"/>
    <col min="6673" max="6673" width="2.5546875" style="231" customWidth="1"/>
    <col min="6674" max="6674" width="52.6640625" style="231" bestFit="1" customWidth="1"/>
    <col min="6675" max="6912" width="9.109375" style="231"/>
    <col min="6913" max="6913" width="38.5546875" style="231" customWidth="1"/>
    <col min="6914" max="6915" width="0" style="231" hidden="1" customWidth="1"/>
    <col min="6916" max="6916" width="8.88671875" style="231" customWidth="1"/>
    <col min="6917" max="6917" width="11" style="231" customWidth="1"/>
    <col min="6918" max="6918" width="8.6640625" style="231" bestFit="1" customWidth="1"/>
    <col min="6919" max="6919" width="11" style="231" customWidth="1"/>
    <col min="6920" max="6920" width="8.6640625" style="231" bestFit="1" customWidth="1"/>
    <col min="6921" max="6921" width="11" style="231" customWidth="1"/>
    <col min="6922" max="6922" width="8.33203125" style="231" bestFit="1" customWidth="1"/>
    <col min="6923" max="6923" width="11" style="231" customWidth="1"/>
    <col min="6924" max="6924" width="8.6640625" style="231" bestFit="1" customWidth="1"/>
    <col min="6925" max="6925" width="11" style="231" bestFit="1" customWidth="1"/>
    <col min="6926" max="6926" width="8.6640625" style="231" bestFit="1" customWidth="1"/>
    <col min="6927" max="6927" width="11" style="231" bestFit="1" customWidth="1"/>
    <col min="6928" max="6928" width="11.44140625" style="231" bestFit="1" customWidth="1"/>
    <col min="6929" max="6929" width="2.5546875" style="231" customWidth="1"/>
    <col min="6930" max="6930" width="52.6640625" style="231" bestFit="1" customWidth="1"/>
    <col min="6931" max="7168" width="9.109375" style="231"/>
    <col min="7169" max="7169" width="38.5546875" style="231" customWidth="1"/>
    <col min="7170" max="7171" width="0" style="231" hidden="1" customWidth="1"/>
    <col min="7172" max="7172" width="8.88671875" style="231" customWidth="1"/>
    <col min="7173" max="7173" width="11" style="231" customWidth="1"/>
    <col min="7174" max="7174" width="8.6640625" style="231" bestFit="1" customWidth="1"/>
    <col min="7175" max="7175" width="11" style="231" customWidth="1"/>
    <col min="7176" max="7176" width="8.6640625" style="231" bestFit="1" customWidth="1"/>
    <col min="7177" max="7177" width="11" style="231" customWidth="1"/>
    <col min="7178" max="7178" width="8.33203125" style="231" bestFit="1" customWidth="1"/>
    <col min="7179" max="7179" width="11" style="231" customWidth="1"/>
    <col min="7180" max="7180" width="8.6640625" style="231" bestFit="1" customWidth="1"/>
    <col min="7181" max="7181" width="11" style="231" bestFit="1" customWidth="1"/>
    <col min="7182" max="7182" width="8.6640625" style="231" bestFit="1" customWidth="1"/>
    <col min="7183" max="7183" width="11" style="231" bestFit="1" customWidth="1"/>
    <col min="7184" max="7184" width="11.44140625" style="231" bestFit="1" customWidth="1"/>
    <col min="7185" max="7185" width="2.5546875" style="231" customWidth="1"/>
    <col min="7186" max="7186" width="52.6640625" style="231" bestFit="1" customWidth="1"/>
    <col min="7187" max="7424" width="9.109375" style="231"/>
    <col min="7425" max="7425" width="38.5546875" style="231" customWidth="1"/>
    <col min="7426" max="7427" width="0" style="231" hidden="1" customWidth="1"/>
    <col min="7428" max="7428" width="8.88671875" style="231" customWidth="1"/>
    <col min="7429" max="7429" width="11" style="231" customWidth="1"/>
    <col min="7430" max="7430" width="8.6640625" style="231" bestFit="1" customWidth="1"/>
    <col min="7431" max="7431" width="11" style="231" customWidth="1"/>
    <col min="7432" max="7432" width="8.6640625" style="231" bestFit="1" customWidth="1"/>
    <col min="7433" max="7433" width="11" style="231" customWidth="1"/>
    <col min="7434" max="7434" width="8.33203125" style="231" bestFit="1" customWidth="1"/>
    <col min="7435" max="7435" width="11" style="231" customWidth="1"/>
    <col min="7436" max="7436" width="8.6640625" style="231" bestFit="1" customWidth="1"/>
    <col min="7437" max="7437" width="11" style="231" bestFit="1" customWidth="1"/>
    <col min="7438" max="7438" width="8.6640625" style="231" bestFit="1" customWidth="1"/>
    <col min="7439" max="7439" width="11" style="231" bestFit="1" customWidth="1"/>
    <col min="7440" max="7440" width="11.44140625" style="231" bestFit="1" customWidth="1"/>
    <col min="7441" max="7441" width="2.5546875" style="231" customWidth="1"/>
    <col min="7442" max="7442" width="52.6640625" style="231" bestFit="1" customWidth="1"/>
    <col min="7443" max="7680" width="9.109375" style="231"/>
    <col min="7681" max="7681" width="38.5546875" style="231" customWidth="1"/>
    <col min="7682" max="7683" width="0" style="231" hidden="1" customWidth="1"/>
    <col min="7684" max="7684" width="8.88671875" style="231" customWidth="1"/>
    <col min="7685" max="7685" width="11" style="231" customWidth="1"/>
    <col min="7686" max="7686" width="8.6640625" style="231" bestFit="1" customWidth="1"/>
    <col min="7687" max="7687" width="11" style="231" customWidth="1"/>
    <col min="7688" max="7688" width="8.6640625" style="231" bestFit="1" customWidth="1"/>
    <col min="7689" max="7689" width="11" style="231" customWidth="1"/>
    <col min="7690" max="7690" width="8.33203125" style="231" bestFit="1" customWidth="1"/>
    <col min="7691" max="7691" width="11" style="231" customWidth="1"/>
    <col min="7692" max="7692" width="8.6640625" style="231" bestFit="1" customWidth="1"/>
    <col min="7693" max="7693" width="11" style="231" bestFit="1" customWidth="1"/>
    <col min="7694" max="7694" width="8.6640625" style="231" bestFit="1" customWidth="1"/>
    <col min="7695" max="7695" width="11" style="231" bestFit="1" customWidth="1"/>
    <col min="7696" max="7696" width="11.44140625" style="231" bestFit="1" customWidth="1"/>
    <col min="7697" max="7697" width="2.5546875" style="231" customWidth="1"/>
    <col min="7698" max="7698" width="52.6640625" style="231" bestFit="1" customWidth="1"/>
    <col min="7699" max="7936" width="9.109375" style="231"/>
    <col min="7937" max="7937" width="38.5546875" style="231" customWidth="1"/>
    <col min="7938" max="7939" width="0" style="231" hidden="1" customWidth="1"/>
    <col min="7940" max="7940" width="8.88671875" style="231" customWidth="1"/>
    <col min="7941" max="7941" width="11" style="231" customWidth="1"/>
    <col min="7942" max="7942" width="8.6640625" style="231" bestFit="1" customWidth="1"/>
    <col min="7943" max="7943" width="11" style="231" customWidth="1"/>
    <col min="7944" max="7944" width="8.6640625" style="231" bestFit="1" customWidth="1"/>
    <col min="7945" max="7945" width="11" style="231" customWidth="1"/>
    <col min="7946" max="7946" width="8.33203125" style="231" bestFit="1" customWidth="1"/>
    <col min="7947" max="7947" width="11" style="231" customWidth="1"/>
    <col min="7948" max="7948" width="8.6640625" style="231" bestFit="1" customWidth="1"/>
    <col min="7949" max="7949" width="11" style="231" bestFit="1" customWidth="1"/>
    <col min="7950" max="7950" width="8.6640625" style="231" bestFit="1" customWidth="1"/>
    <col min="7951" max="7951" width="11" style="231" bestFit="1" customWidth="1"/>
    <col min="7952" max="7952" width="11.44140625" style="231" bestFit="1" customWidth="1"/>
    <col min="7953" max="7953" width="2.5546875" style="231" customWidth="1"/>
    <col min="7954" max="7954" width="52.6640625" style="231" bestFit="1" customWidth="1"/>
    <col min="7955" max="8192" width="9.109375" style="231"/>
    <col min="8193" max="8193" width="38.5546875" style="231" customWidth="1"/>
    <col min="8194" max="8195" width="0" style="231" hidden="1" customWidth="1"/>
    <col min="8196" max="8196" width="8.88671875" style="231" customWidth="1"/>
    <col min="8197" max="8197" width="11" style="231" customWidth="1"/>
    <col min="8198" max="8198" width="8.6640625" style="231" bestFit="1" customWidth="1"/>
    <col min="8199" max="8199" width="11" style="231" customWidth="1"/>
    <col min="8200" max="8200" width="8.6640625" style="231" bestFit="1" customWidth="1"/>
    <col min="8201" max="8201" width="11" style="231" customWidth="1"/>
    <col min="8202" max="8202" width="8.33203125" style="231" bestFit="1" customWidth="1"/>
    <col min="8203" max="8203" width="11" style="231" customWidth="1"/>
    <col min="8204" max="8204" width="8.6640625" style="231" bestFit="1" customWidth="1"/>
    <col min="8205" max="8205" width="11" style="231" bestFit="1" customWidth="1"/>
    <col min="8206" max="8206" width="8.6640625" style="231" bestFit="1" customWidth="1"/>
    <col min="8207" max="8207" width="11" style="231" bestFit="1" customWidth="1"/>
    <col min="8208" max="8208" width="11.44140625" style="231" bestFit="1" customWidth="1"/>
    <col min="8209" max="8209" width="2.5546875" style="231" customWidth="1"/>
    <col min="8210" max="8210" width="52.6640625" style="231" bestFit="1" customWidth="1"/>
    <col min="8211" max="8448" width="9.109375" style="231"/>
    <col min="8449" max="8449" width="38.5546875" style="231" customWidth="1"/>
    <col min="8450" max="8451" width="0" style="231" hidden="1" customWidth="1"/>
    <col min="8452" max="8452" width="8.88671875" style="231" customWidth="1"/>
    <col min="8453" max="8453" width="11" style="231" customWidth="1"/>
    <col min="8454" max="8454" width="8.6640625" style="231" bestFit="1" customWidth="1"/>
    <col min="8455" max="8455" width="11" style="231" customWidth="1"/>
    <col min="8456" max="8456" width="8.6640625" style="231" bestFit="1" customWidth="1"/>
    <col min="8457" max="8457" width="11" style="231" customWidth="1"/>
    <col min="8458" max="8458" width="8.33203125" style="231" bestFit="1" customWidth="1"/>
    <col min="8459" max="8459" width="11" style="231" customWidth="1"/>
    <col min="8460" max="8460" width="8.6640625" style="231" bestFit="1" customWidth="1"/>
    <col min="8461" max="8461" width="11" style="231" bestFit="1" customWidth="1"/>
    <col min="8462" max="8462" width="8.6640625" style="231" bestFit="1" customWidth="1"/>
    <col min="8463" max="8463" width="11" style="231" bestFit="1" customWidth="1"/>
    <col min="8464" max="8464" width="11.44140625" style="231" bestFit="1" customWidth="1"/>
    <col min="8465" max="8465" width="2.5546875" style="231" customWidth="1"/>
    <col min="8466" max="8466" width="52.6640625" style="231" bestFit="1" customWidth="1"/>
    <col min="8467" max="8704" width="9.109375" style="231"/>
    <col min="8705" max="8705" width="38.5546875" style="231" customWidth="1"/>
    <col min="8706" max="8707" width="0" style="231" hidden="1" customWidth="1"/>
    <col min="8708" max="8708" width="8.88671875" style="231" customWidth="1"/>
    <col min="8709" max="8709" width="11" style="231" customWidth="1"/>
    <col min="8710" max="8710" width="8.6640625" style="231" bestFit="1" customWidth="1"/>
    <col min="8711" max="8711" width="11" style="231" customWidth="1"/>
    <col min="8712" max="8712" width="8.6640625" style="231" bestFit="1" customWidth="1"/>
    <col min="8713" max="8713" width="11" style="231" customWidth="1"/>
    <col min="8714" max="8714" width="8.33203125" style="231" bestFit="1" customWidth="1"/>
    <col min="8715" max="8715" width="11" style="231" customWidth="1"/>
    <col min="8716" max="8716" width="8.6640625" style="231" bestFit="1" customWidth="1"/>
    <col min="8717" max="8717" width="11" style="231" bestFit="1" customWidth="1"/>
    <col min="8718" max="8718" width="8.6640625" style="231" bestFit="1" customWidth="1"/>
    <col min="8719" max="8719" width="11" style="231" bestFit="1" customWidth="1"/>
    <col min="8720" max="8720" width="11.44140625" style="231" bestFit="1" customWidth="1"/>
    <col min="8721" max="8721" width="2.5546875" style="231" customWidth="1"/>
    <col min="8722" max="8722" width="52.6640625" style="231" bestFit="1" customWidth="1"/>
    <col min="8723" max="8960" width="9.109375" style="231"/>
    <col min="8961" max="8961" width="38.5546875" style="231" customWidth="1"/>
    <col min="8962" max="8963" width="0" style="231" hidden="1" customWidth="1"/>
    <col min="8964" max="8964" width="8.88671875" style="231" customWidth="1"/>
    <col min="8965" max="8965" width="11" style="231" customWidth="1"/>
    <col min="8966" max="8966" width="8.6640625" style="231" bestFit="1" customWidth="1"/>
    <col min="8967" max="8967" width="11" style="231" customWidth="1"/>
    <col min="8968" max="8968" width="8.6640625" style="231" bestFit="1" customWidth="1"/>
    <col min="8969" max="8969" width="11" style="231" customWidth="1"/>
    <col min="8970" max="8970" width="8.33203125" style="231" bestFit="1" customWidth="1"/>
    <col min="8971" max="8971" width="11" style="231" customWidth="1"/>
    <col min="8972" max="8972" width="8.6640625" style="231" bestFit="1" customWidth="1"/>
    <col min="8973" max="8973" width="11" style="231" bestFit="1" customWidth="1"/>
    <col min="8974" max="8974" width="8.6640625" style="231" bestFit="1" customWidth="1"/>
    <col min="8975" max="8975" width="11" style="231" bestFit="1" customWidth="1"/>
    <col min="8976" max="8976" width="11.44140625" style="231" bestFit="1" customWidth="1"/>
    <col min="8977" max="8977" width="2.5546875" style="231" customWidth="1"/>
    <col min="8978" max="8978" width="52.6640625" style="231" bestFit="1" customWidth="1"/>
    <col min="8979" max="9216" width="9.109375" style="231"/>
    <col min="9217" max="9217" width="38.5546875" style="231" customWidth="1"/>
    <col min="9218" max="9219" width="0" style="231" hidden="1" customWidth="1"/>
    <col min="9220" max="9220" width="8.88671875" style="231" customWidth="1"/>
    <col min="9221" max="9221" width="11" style="231" customWidth="1"/>
    <col min="9222" max="9222" width="8.6640625" style="231" bestFit="1" customWidth="1"/>
    <col min="9223" max="9223" width="11" style="231" customWidth="1"/>
    <col min="9224" max="9224" width="8.6640625" style="231" bestFit="1" customWidth="1"/>
    <col min="9225" max="9225" width="11" style="231" customWidth="1"/>
    <col min="9226" max="9226" width="8.33203125" style="231" bestFit="1" customWidth="1"/>
    <col min="9227" max="9227" width="11" style="231" customWidth="1"/>
    <col min="9228" max="9228" width="8.6640625" style="231" bestFit="1" customWidth="1"/>
    <col min="9229" max="9229" width="11" style="231" bestFit="1" customWidth="1"/>
    <col min="9230" max="9230" width="8.6640625" style="231" bestFit="1" customWidth="1"/>
    <col min="9231" max="9231" width="11" style="231" bestFit="1" customWidth="1"/>
    <col min="9232" max="9232" width="11.44140625" style="231" bestFit="1" customWidth="1"/>
    <col min="9233" max="9233" width="2.5546875" style="231" customWidth="1"/>
    <col min="9234" max="9234" width="52.6640625" style="231" bestFit="1" customWidth="1"/>
    <col min="9235" max="9472" width="9.109375" style="231"/>
    <col min="9473" max="9473" width="38.5546875" style="231" customWidth="1"/>
    <col min="9474" max="9475" width="0" style="231" hidden="1" customWidth="1"/>
    <col min="9476" max="9476" width="8.88671875" style="231" customWidth="1"/>
    <col min="9477" max="9477" width="11" style="231" customWidth="1"/>
    <col min="9478" max="9478" width="8.6640625" style="231" bestFit="1" customWidth="1"/>
    <col min="9479" max="9479" width="11" style="231" customWidth="1"/>
    <col min="9480" max="9480" width="8.6640625" style="231" bestFit="1" customWidth="1"/>
    <col min="9481" max="9481" width="11" style="231" customWidth="1"/>
    <col min="9482" max="9482" width="8.33203125" style="231" bestFit="1" customWidth="1"/>
    <col min="9483" max="9483" width="11" style="231" customWidth="1"/>
    <col min="9484" max="9484" width="8.6640625" style="231" bestFit="1" customWidth="1"/>
    <col min="9485" max="9485" width="11" style="231" bestFit="1" customWidth="1"/>
    <col min="9486" max="9486" width="8.6640625" style="231" bestFit="1" customWidth="1"/>
    <col min="9487" max="9487" width="11" style="231" bestFit="1" customWidth="1"/>
    <col min="9488" max="9488" width="11.44140625" style="231" bestFit="1" customWidth="1"/>
    <col min="9489" max="9489" width="2.5546875" style="231" customWidth="1"/>
    <col min="9490" max="9490" width="52.6640625" style="231" bestFit="1" customWidth="1"/>
    <col min="9491" max="9728" width="9.109375" style="231"/>
    <col min="9729" max="9729" width="38.5546875" style="231" customWidth="1"/>
    <col min="9730" max="9731" width="0" style="231" hidden="1" customWidth="1"/>
    <col min="9732" max="9732" width="8.88671875" style="231" customWidth="1"/>
    <col min="9733" max="9733" width="11" style="231" customWidth="1"/>
    <col min="9734" max="9734" width="8.6640625" style="231" bestFit="1" customWidth="1"/>
    <col min="9735" max="9735" width="11" style="231" customWidth="1"/>
    <col min="9736" max="9736" width="8.6640625" style="231" bestFit="1" customWidth="1"/>
    <col min="9737" max="9737" width="11" style="231" customWidth="1"/>
    <col min="9738" max="9738" width="8.33203125" style="231" bestFit="1" customWidth="1"/>
    <col min="9739" max="9739" width="11" style="231" customWidth="1"/>
    <col min="9740" max="9740" width="8.6640625" style="231" bestFit="1" customWidth="1"/>
    <col min="9741" max="9741" width="11" style="231" bestFit="1" customWidth="1"/>
    <col min="9742" max="9742" width="8.6640625" style="231" bestFit="1" customWidth="1"/>
    <col min="9743" max="9743" width="11" style="231" bestFit="1" customWidth="1"/>
    <col min="9744" max="9744" width="11.44140625" style="231" bestFit="1" customWidth="1"/>
    <col min="9745" max="9745" width="2.5546875" style="231" customWidth="1"/>
    <col min="9746" max="9746" width="52.6640625" style="231" bestFit="1" customWidth="1"/>
    <col min="9747" max="9984" width="9.109375" style="231"/>
    <col min="9985" max="9985" width="38.5546875" style="231" customWidth="1"/>
    <col min="9986" max="9987" width="0" style="231" hidden="1" customWidth="1"/>
    <col min="9988" max="9988" width="8.88671875" style="231" customWidth="1"/>
    <col min="9989" max="9989" width="11" style="231" customWidth="1"/>
    <col min="9990" max="9990" width="8.6640625" style="231" bestFit="1" customWidth="1"/>
    <col min="9991" max="9991" width="11" style="231" customWidth="1"/>
    <col min="9992" max="9992" width="8.6640625" style="231" bestFit="1" customWidth="1"/>
    <col min="9993" max="9993" width="11" style="231" customWidth="1"/>
    <col min="9994" max="9994" width="8.33203125" style="231" bestFit="1" customWidth="1"/>
    <col min="9995" max="9995" width="11" style="231" customWidth="1"/>
    <col min="9996" max="9996" width="8.6640625" style="231" bestFit="1" customWidth="1"/>
    <col min="9997" max="9997" width="11" style="231" bestFit="1" customWidth="1"/>
    <col min="9998" max="9998" width="8.6640625" style="231" bestFit="1" customWidth="1"/>
    <col min="9999" max="9999" width="11" style="231" bestFit="1" customWidth="1"/>
    <col min="10000" max="10000" width="11.44140625" style="231" bestFit="1" customWidth="1"/>
    <col min="10001" max="10001" width="2.5546875" style="231" customWidth="1"/>
    <col min="10002" max="10002" width="52.6640625" style="231" bestFit="1" customWidth="1"/>
    <col min="10003" max="10240" width="9.109375" style="231"/>
    <col min="10241" max="10241" width="38.5546875" style="231" customWidth="1"/>
    <col min="10242" max="10243" width="0" style="231" hidden="1" customWidth="1"/>
    <col min="10244" max="10244" width="8.88671875" style="231" customWidth="1"/>
    <col min="10245" max="10245" width="11" style="231" customWidth="1"/>
    <col min="10246" max="10246" width="8.6640625" style="231" bestFit="1" customWidth="1"/>
    <col min="10247" max="10247" width="11" style="231" customWidth="1"/>
    <col min="10248" max="10248" width="8.6640625" style="231" bestFit="1" customWidth="1"/>
    <col min="10249" max="10249" width="11" style="231" customWidth="1"/>
    <col min="10250" max="10250" width="8.33203125" style="231" bestFit="1" customWidth="1"/>
    <col min="10251" max="10251" width="11" style="231" customWidth="1"/>
    <col min="10252" max="10252" width="8.6640625" style="231" bestFit="1" customWidth="1"/>
    <col min="10253" max="10253" width="11" style="231" bestFit="1" customWidth="1"/>
    <col min="10254" max="10254" width="8.6640625" style="231" bestFit="1" customWidth="1"/>
    <col min="10255" max="10255" width="11" style="231" bestFit="1" customWidth="1"/>
    <col min="10256" max="10256" width="11.44140625" style="231" bestFit="1" customWidth="1"/>
    <col min="10257" max="10257" width="2.5546875" style="231" customWidth="1"/>
    <col min="10258" max="10258" width="52.6640625" style="231" bestFit="1" customWidth="1"/>
    <col min="10259" max="10496" width="9.109375" style="231"/>
    <col min="10497" max="10497" width="38.5546875" style="231" customWidth="1"/>
    <col min="10498" max="10499" width="0" style="231" hidden="1" customWidth="1"/>
    <col min="10500" max="10500" width="8.88671875" style="231" customWidth="1"/>
    <col min="10501" max="10501" width="11" style="231" customWidth="1"/>
    <col min="10502" max="10502" width="8.6640625" style="231" bestFit="1" customWidth="1"/>
    <col min="10503" max="10503" width="11" style="231" customWidth="1"/>
    <col min="10504" max="10504" width="8.6640625" style="231" bestFit="1" customWidth="1"/>
    <col min="10505" max="10505" width="11" style="231" customWidth="1"/>
    <col min="10506" max="10506" width="8.33203125" style="231" bestFit="1" customWidth="1"/>
    <col min="10507" max="10507" width="11" style="231" customWidth="1"/>
    <col min="10508" max="10508" width="8.6640625" style="231" bestFit="1" customWidth="1"/>
    <col min="10509" max="10509" width="11" style="231" bestFit="1" customWidth="1"/>
    <col min="10510" max="10510" width="8.6640625" style="231" bestFit="1" customWidth="1"/>
    <col min="10511" max="10511" width="11" style="231" bestFit="1" customWidth="1"/>
    <col min="10512" max="10512" width="11.44140625" style="231" bestFit="1" customWidth="1"/>
    <col min="10513" max="10513" width="2.5546875" style="231" customWidth="1"/>
    <col min="10514" max="10514" width="52.6640625" style="231" bestFit="1" customWidth="1"/>
    <col min="10515" max="10752" width="9.109375" style="231"/>
    <col min="10753" max="10753" width="38.5546875" style="231" customWidth="1"/>
    <col min="10754" max="10755" width="0" style="231" hidden="1" customWidth="1"/>
    <col min="10756" max="10756" width="8.88671875" style="231" customWidth="1"/>
    <col min="10757" max="10757" width="11" style="231" customWidth="1"/>
    <col min="10758" max="10758" width="8.6640625" style="231" bestFit="1" customWidth="1"/>
    <col min="10759" max="10759" width="11" style="231" customWidth="1"/>
    <col min="10760" max="10760" width="8.6640625" style="231" bestFit="1" customWidth="1"/>
    <col min="10761" max="10761" width="11" style="231" customWidth="1"/>
    <col min="10762" max="10762" width="8.33203125" style="231" bestFit="1" customWidth="1"/>
    <col min="10763" max="10763" width="11" style="231" customWidth="1"/>
    <col min="10764" max="10764" width="8.6640625" style="231" bestFit="1" customWidth="1"/>
    <col min="10765" max="10765" width="11" style="231" bestFit="1" customWidth="1"/>
    <col min="10766" max="10766" width="8.6640625" style="231" bestFit="1" customWidth="1"/>
    <col min="10767" max="10767" width="11" style="231" bestFit="1" customWidth="1"/>
    <col min="10768" max="10768" width="11.44140625" style="231" bestFit="1" customWidth="1"/>
    <col min="10769" max="10769" width="2.5546875" style="231" customWidth="1"/>
    <col min="10770" max="10770" width="52.6640625" style="231" bestFit="1" customWidth="1"/>
    <col min="10771" max="11008" width="9.109375" style="231"/>
    <col min="11009" max="11009" width="38.5546875" style="231" customWidth="1"/>
    <col min="11010" max="11011" width="0" style="231" hidden="1" customWidth="1"/>
    <col min="11012" max="11012" width="8.88671875" style="231" customWidth="1"/>
    <col min="11013" max="11013" width="11" style="231" customWidth="1"/>
    <col min="11014" max="11014" width="8.6640625" style="231" bestFit="1" customWidth="1"/>
    <col min="11015" max="11015" width="11" style="231" customWidth="1"/>
    <col min="11016" max="11016" width="8.6640625" style="231" bestFit="1" customWidth="1"/>
    <col min="11017" max="11017" width="11" style="231" customWidth="1"/>
    <col min="11018" max="11018" width="8.33203125" style="231" bestFit="1" customWidth="1"/>
    <col min="11019" max="11019" width="11" style="231" customWidth="1"/>
    <col min="11020" max="11020" width="8.6640625" style="231" bestFit="1" customWidth="1"/>
    <col min="11021" max="11021" width="11" style="231" bestFit="1" customWidth="1"/>
    <col min="11022" max="11022" width="8.6640625" style="231" bestFit="1" customWidth="1"/>
    <col min="11023" max="11023" width="11" style="231" bestFit="1" customWidth="1"/>
    <col min="11024" max="11024" width="11.44140625" style="231" bestFit="1" customWidth="1"/>
    <col min="11025" max="11025" width="2.5546875" style="231" customWidth="1"/>
    <col min="11026" max="11026" width="52.6640625" style="231" bestFit="1" customWidth="1"/>
    <col min="11027" max="11264" width="9.109375" style="231"/>
    <col min="11265" max="11265" width="38.5546875" style="231" customWidth="1"/>
    <col min="11266" max="11267" width="0" style="231" hidden="1" customWidth="1"/>
    <col min="11268" max="11268" width="8.88671875" style="231" customWidth="1"/>
    <col min="11269" max="11269" width="11" style="231" customWidth="1"/>
    <col min="11270" max="11270" width="8.6640625" style="231" bestFit="1" customWidth="1"/>
    <col min="11271" max="11271" width="11" style="231" customWidth="1"/>
    <col min="11272" max="11272" width="8.6640625" style="231" bestFit="1" customWidth="1"/>
    <col min="11273" max="11273" width="11" style="231" customWidth="1"/>
    <col min="11274" max="11274" width="8.33203125" style="231" bestFit="1" customWidth="1"/>
    <col min="11275" max="11275" width="11" style="231" customWidth="1"/>
    <col min="11276" max="11276" width="8.6640625" style="231" bestFit="1" customWidth="1"/>
    <col min="11277" max="11277" width="11" style="231" bestFit="1" customWidth="1"/>
    <col min="11278" max="11278" width="8.6640625" style="231" bestFit="1" customWidth="1"/>
    <col min="11279" max="11279" width="11" style="231" bestFit="1" customWidth="1"/>
    <col min="11280" max="11280" width="11.44140625" style="231" bestFit="1" customWidth="1"/>
    <col min="11281" max="11281" width="2.5546875" style="231" customWidth="1"/>
    <col min="11282" max="11282" width="52.6640625" style="231" bestFit="1" customWidth="1"/>
    <col min="11283" max="11520" width="9.109375" style="231"/>
    <col min="11521" max="11521" width="38.5546875" style="231" customWidth="1"/>
    <col min="11522" max="11523" width="0" style="231" hidden="1" customWidth="1"/>
    <col min="11524" max="11524" width="8.88671875" style="231" customWidth="1"/>
    <col min="11525" max="11525" width="11" style="231" customWidth="1"/>
    <col min="11526" max="11526" width="8.6640625" style="231" bestFit="1" customWidth="1"/>
    <col min="11527" max="11527" width="11" style="231" customWidth="1"/>
    <col min="11528" max="11528" width="8.6640625" style="231" bestFit="1" customWidth="1"/>
    <col min="11529" max="11529" width="11" style="231" customWidth="1"/>
    <col min="11530" max="11530" width="8.33203125" style="231" bestFit="1" customWidth="1"/>
    <col min="11531" max="11531" width="11" style="231" customWidth="1"/>
    <col min="11532" max="11532" width="8.6640625" style="231" bestFit="1" customWidth="1"/>
    <col min="11533" max="11533" width="11" style="231" bestFit="1" customWidth="1"/>
    <col min="11534" max="11534" width="8.6640625" style="231" bestFit="1" customWidth="1"/>
    <col min="11535" max="11535" width="11" style="231" bestFit="1" customWidth="1"/>
    <col min="11536" max="11536" width="11.44140625" style="231" bestFit="1" customWidth="1"/>
    <col min="11537" max="11537" width="2.5546875" style="231" customWidth="1"/>
    <col min="11538" max="11538" width="52.6640625" style="231" bestFit="1" customWidth="1"/>
    <col min="11539" max="11776" width="9.109375" style="231"/>
    <col min="11777" max="11777" width="38.5546875" style="231" customWidth="1"/>
    <col min="11778" max="11779" width="0" style="231" hidden="1" customWidth="1"/>
    <col min="11780" max="11780" width="8.88671875" style="231" customWidth="1"/>
    <col min="11781" max="11781" width="11" style="231" customWidth="1"/>
    <col min="11782" max="11782" width="8.6640625" style="231" bestFit="1" customWidth="1"/>
    <col min="11783" max="11783" width="11" style="231" customWidth="1"/>
    <col min="11784" max="11784" width="8.6640625" style="231" bestFit="1" customWidth="1"/>
    <col min="11785" max="11785" width="11" style="231" customWidth="1"/>
    <col min="11786" max="11786" width="8.33203125" style="231" bestFit="1" customWidth="1"/>
    <col min="11787" max="11787" width="11" style="231" customWidth="1"/>
    <col min="11788" max="11788" width="8.6640625" style="231" bestFit="1" customWidth="1"/>
    <col min="11789" max="11789" width="11" style="231" bestFit="1" customWidth="1"/>
    <col min="11790" max="11790" width="8.6640625" style="231" bestFit="1" customWidth="1"/>
    <col min="11791" max="11791" width="11" style="231" bestFit="1" customWidth="1"/>
    <col min="11792" max="11792" width="11.44140625" style="231" bestFit="1" customWidth="1"/>
    <col min="11793" max="11793" width="2.5546875" style="231" customWidth="1"/>
    <col min="11794" max="11794" width="52.6640625" style="231" bestFit="1" customWidth="1"/>
    <col min="11795" max="12032" width="9.109375" style="231"/>
    <col min="12033" max="12033" width="38.5546875" style="231" customWidth="1"/>
    <col min="12034" max="12035" width="0" style="231" hidden="1" customWidth="1"/>
    <col min="12036" max="12036" width="8.88671875" style="231" customWidth="1"/>
    <col min="12037" max="12037" width="11" style="231" customWidth="1"/>
    <col min="12038" max="12038" width="8.6640625" style="231" bestFit="1" customWidth="1"/>
    <col min="12039" max="12039" width="11" style="231" customWidth="1"/>
    <col min="12040" max="12040" width="8.6640625" style="231" bestFit="1" customWidth="1"/>
    <col min="12041" max="12041" width="11" style="231" customWidth="1"/>
    <col min="12042" max="12042" width="8.33203125" style="231" bestFit="1" customWidth="1"/>
    <col min="12043" max="12043" width="11" style="231" customWidth="1"/>
    <col min="12044" max="12044" width="8.6640625" style="231" bestFit="1" customWidth="1"/>
    <col min="12045" max="12045" width="11" style="231" bestFit="1" customWidth="1"/>
    <col min="12046" max="12046" width="8.6640625" style="231" bestFit="1" customWidth="1"/>
    <col min="12047" max="12047" width="11" style="231" bestFit="1" customWidth="1"/>
    <col min="12048" max="12048" width="11.44140625" style="231" bestFit="1" customWidth="1"/>
    <col min="12049" max="12049" width="2.5546875" style="231" customWidth="1"/>
    <col min="12050" max="12050" width="52.6640625" style="231" bestFit="1" customWidth="1"/>
    <col min="12051" max="12288" width="9.109375" style="231"/>
    <col min="12289" max="12289" width="38.5546875" style="231" customWidth="1"/>
    <col min="12290" max="12291" width="0" style="231" hidden="1" customWidth="1"/>
    <col min="12292" max="12292" width="8.88671875" style="231" customWidth="1"/>
    <col min="12293" max="12293" width="11" style="231" customWidth="1"/>
    <col min="12294" max="12294" width="8.6640625" style="231" bestFit="1" customWidth="1"/>
    <col min="12295" max="12295" width="11" style="231" customWidth="1"/>
    <col min="12296" max="12296" width="8.6640625" style="231" bestFit="1" customWidth="1"/>
    <col min="12297" max="12297" width="11" style="231" customWidth="1"/>
    <col min="12298" max="12298" width="8.33203125" style="231" bestFit="1" customWidth="1"/>
    <col min="12299" max="12299" width="11" style="231" customWidth="1"/>
    <col min="12300" max="12300" width="8.6640625" style="231" bestFit="1" customWidth="1"/>
    <col min="12301" max="12301" width="11" style="231" bestFit="1" customWidth="1"/>
    <col min="12302" max="12302" width="8.6640625" style="231" bestFit="1" customWidth="1"/>
    <col min="12303" max="12303" width="11" style="231" bestFit="1" customWidth="1"/>
    <col min="12304" max="12304" width="11.44140625" style="231" bestFit="1" customWidth="1"/>
    <col min="12305" max="12305" width="2.5546875" style="231" customWidth="1"/>
    <col min="12306" max="12306" width="52.6640625" style="231" bestFit="1" customWidth="1"/>
    <col min="12307" max="12544" width="9.109375" style="231"/>
    <col min="12545" max="12545" width="38.5546875" style="231" customWidth="1"/>
    <col min="12546" max="12547" width="0" style="231" hidden="1" customWidth="1"/>
    <col min="12548" max="12548" width="8.88671875" style="231" customWidth="1"/>
    <col min="12549" max="12549" width="11" style="231" customWidth="1"/>
    <col min="12550" max="12550" width="8.6640625" style="231" bestFit="1" customWidth="1"/>
    <col min="12551" max="12551" width="11" style="231" customWidth="1"/>
    <col min="12552" max="12552" width="8.6640625" style="231" bestFit="1" customWidth="1"/>
    <col min="12553" max="12553" width="11" style="231" customWidth="1"/>
    <col min="12554" max="12554" width="8.33203125" style="231" bestFit="1" customWidth="1"/>
    <col min="12555" max="12555" width="11" style="231" customWidth="1"/>
    <col min="12556" max="12556" width="8.6640625" style="231" bestFit="1" customWidth="1"/>
    <col min="12557" max="12557" width="11" style="231" bestFit="1" customWidth="1"/>
    <col min="12558" max="12558" width="8.6640625" style="231" bestFit="1" customWidth="1"/>
    <col min="12559" max="12559" width="11" style="231" bestFit="1" customWidth="1"/>
    <col min="12560" max="12560" width="11.44140625" style="231" bestFit="1" customWidth="1"/>
    <col min="12561" max="12561" width="2.5546875" style="231" customWidth="1"/>
    <col min="12562" max="12562" width="52.6640625" style="231" bestFit="1" customWidth="1"/>
    <col min="12563" max="12800" width="9.109375" style="231"/>
    <col min="12801" max="12801" width="38.5546875" style="231" customWidth="1"/>
    <col min="12802" max="12803" width="0" style="231" hidden="1" customWidth="1"/>
    <col min="12804" max="12804" width="8.88671875" style="231" customWidth="1"/>
    <col min="12805" max="12805" width="11" style="231" customWidth="1"/>
    <col min="12806" max="12806" width="8.6640625" style="231" bestFit="1" customWidth="1"/>
    <col min="12807" max="12807" width="11" style="231" customWidth="1"/>
    <col min="12808" max="12808" width="8.6640625" style="231" bestFit="1" customWidth="1"/>
    <col min="12809" max="12809" width="11" style="231" customWidth="1"/>
    <col min="12810" max="12810" width="8.33203125" style="231" bestFit="1" customWidth="1"/>
    <col min="12811" max="12811" width="11" style="231" customWidth="1"/>
    <col min="12812" max="12812" width="8.6640625" style="231" bestFit="1" customWidth="1"/>
    <col min="12813" max="12813" width="11" style="231" bestFit="1" customWidth="1"/>
    <col min="12814" max="12814" width="8.6640625" style="231" bestFit="1" customWidth="1"/>
    <col min="12815" max="12815" width="11" style="231" bestFit="1" customWidth="1"/>
    <col min="12816" max="12816" width="11.44140625" style="231" bestFit="1" customWidth="1"/>
    <col min="12817" max="12817" width="2.5546875" style="231" customWidth="1"/>
    <col min="12818" max="12818" width="52.6640625" style="231" bestFit="1" customWidth="1"/>
    <col min="12819" max="13056" width="9.109375" style="231"/>
    <col min="13057" max="13057" width="38.5546875" style="231" customWidth="1"/>
    <col min="13058" max="13059" width="0" style="231" hidden="1" customWidth="1"/>
    <col min="13060" max="13060" width="8.88671875" style="231" customWidth="1"/>
    <col min="13061" max="13061" width="11" style="231" customWidth="1"/>
    <col min="13062" max="13062" width="8.6640625" style="231" bestFit="1" customWidth="1"/>
    <col min="13063" max="13063" width="11" style="231" customWidth="1"/>
    <col min="13064" max="13064" width="8.6640625" style="231" bestFit="1" customWidth="1"/>
    <col min="13065" max="13065" width="11" style="231" customWidth="1"/>
    <col min="13066" max="13066" width="8.33203125" style="231" bestFit="1" customWidth="1"/>
    <col min="13067" max="13067" width="11" style="231" customWidth="1"/>
    <col min="13068" max="13068" width="8.6640625" style="231" bestFit="1" customWidth="1"/>
    <col min="13069" max="13069" width="11" style="231" bestFit="1" customWidth="1"/>
    <col min="13070" max="13070" width="8.6640625" style="231" bestFit="1" customWidth="1"/>
    <col min="13071" max="13071" width="11" style="231" bestFit="1" customWidth="1"/>
    <col min="13072" max="13072" width="11.44140625" style="231" bestFit="1" customWidth="1"/>
    <col min="13073" max="13073" width="2.5546875" style="231" customWidth="1"/>
    <col min="13074" max="13074" width="52.6640625" style="231" bestFit="1" customWidth="1"/>
    <col min="13075" max="13312" width="9.109375" style="231"/>
    <col min="13313" max="13313" width="38.5546875" style="231" customWidth="1"/>
    <col min="13314" max="13315" width="0" style="231" hidden="1" customWidth="1"/>
    <col min="13316" max="13316" width="8.88671875" style="231" customWidth="1"/>
    <col min="13317" max="13317" width="11" style="231" customWidth="1"/>
    <col min="13318" max="13318" width="8.6640625" style="231" bestFit="1" customWidth="1"/>
    <col min="13319" max="13319" width="11" style="231" customWidth="1"/>
    <col min="13320" max="13320" width="8.6640625" style="231" bestFit="1" customWidth="1"/>
    <col min="13321" max="13321" width="11" style="231" customWidth="1"/>
    <col min="13322" max="13322" width="8.33203125" style="231" bestFit="1" customWidth="1"/>
    <col min="13323" max="13323" width="11" style="231" customWidth="1"/>
    <col min="13324" max="13324" width="8.6640625" style="231" bestFit="1" customWidth="1"/>
    <col min="13325" max="13325" width="11" style="231" bestFit="1" customWidth="1"/>
    <col min="13326" max="13326" width="8.6640625" style="231" bestFit="1" customWidth="1"/>
    <col min="13327" max="13327" width="11" style="231" bestFit="1" customWidth="1"/>
    <col min="13328" max="13328" width="11.44140625" style="231" bestFit="1" customWidth="1"/>
    <col min="13329" max="13329" width="2.5546875" style="231" customWidth="1"/>
    <col min="13330" max="13330" width="52.6640625" style="231" bestFit="1" customWidth="1"/>
    <col min="13331" max="13568" width="9.109375" style="231"/>
    <col min="13569" max="13569" width="38.5546875" style="231" customWidth="1"/>
    <col min="13570" max="13571" width="0" style="231" hidden="1" customWidth="1"/>
    <col min="13572" max="13572" width="8.88671875" style="231" customWidth="1"/>
    <col min="13573" max="13573" width="11" style="231" customWidth="1"/>
    <col min="13574" max="13574" width="8.6640625" style="231" bestFit="1" customWidth="1"/>
    <col min="13575" max="13575" width="11" style="231" customWidth="1"/>
    <col min="13576" max="13576" width="8.6640625" style="231" bestFit="1" customWidth="1"/>
    <col min="13577" max="13577" width="11" style="231" customWidth="1"/>
    <col min="13578" max="13578" width="8.33203125" style="231" bestFit="1" customWidth="1"/>
    <col min="13579" max="13579" width="11" style="231" customWidth="1"/>
    <col min="13580" max="13580" width="8.6640625" style="231" bestFit="1" customWidth="1"/>
    <col min="13581" max="13581" width="11" style="231" bestFit="1" customWidth="1"/>
    <col min="13582" max="13582" width="8.6640625" style="231" bestFit="1" customWidth="1"/>
    <col min="13583" max="13583" width="11" style="231" bestFit="1" customWidth="1"/>
    <col min="13584" max="13584" width="11.44140625" style="231" bestFit="1" customWidth="1"/>
    <col min="13585" max="13585" width="2.5546875" style="231" customWidth="1"/>
    <col min="13586" max="13586" width="52.6640625" style="231" bestFit="1" customWidth="1"/>
    <col min="13587" max="13824" width="9.109375" style="231"/>
    <col min="13825" max="13825" width="38.5546875" style="231" customWidth="1"/>
    <col min="13826" max="13827" width="0" style="231" hidden="1" customWidth="1"/>
    <col min="13828" max="13828" width="8.88671875" style="231" customWidth="1"/>
    <col min="13829" max="13829" width="11" style="231" customWidth="1"/>
    <col min="13830" max="13830" width="8.6640625" style="231" bestFit="1" customWidth="1"/>
    <col min="13831" max="13831" width="11" style="231" customWidth="1"/>
    <col min="13832" max="13832" width="8.6640625" style="231" bestFit="1" customWidth="1"/>
    <col min="13833" max="13833" width="11" style="231" customWidth="1"/>
    <col min="13834" max="13834" width="8.33203125" style="231" bestFit="1" customWidth="1"/>
    <col min="13835" max="13835" width="11" style="231" customWidth="1"/>
    <col min="13836" max="13836" width="8.6640625" style="231" bestFit="1" customWidth="1"/>
    <col min="13837" max="13837" width="11" style="231" bestFit="1" customWidth="1"/>
    <col min="13838" max="13838" width="8.6640625" style="231" bestFit="1" customWidth="1"/>
    <col min="13839" max="13839" width="11" style="231" bestFit="1" customWidth="1"/>
    <col min="13840" max="13840" width="11.44140625" style="231" bestFit="1" customWidth="1"/>
    <col min="13841" max="13841" width="2.5546875" style="231" customWidth="1"/>
    <col min="13842" max="13842" width="52.6640625" style="231" bestFit="1" customWidth="1"/>
    <col min="13843" max="14080" width="9.109375" style="231"/>
    <col min="14081" max="14081" width="38.5546875" style="231" customWidth="1"/>
    <col min="14082" max="14083" width="0" style="231" hidden="1" customWidth="1"/>
    <col min="14084" max="14084" width="8.88671875" style="231" customWidth="1"/>
    <col min="14085" max="14085" width="11" style="231" customWidth="1"/>
    <col min="14086" max="14086" width="8.6640625" style="231" bestFit="1" customWidth="1"/>
    <col min="14087" max="14087" width="11" style="231" customWidth="1"/>
    <col min="14088" max="14088" width="8.6640625" style="231" bestFit="1" customWidth="1"/>
    <col min="14089" max="14089" width="11" style="231" customWidth="1"/>
    <col min="14090" max="14090" width="8.33203125" style="231" bestFit="1" customWidth="1"/>
    <col min="14091" max="14091" width="11" style="231" customWidth="1"/>
    <col min="14092" max="14092" width="8.6640625" style="231" bestFit="1" customWidth="1"/>
    <col min="14093" max="14093" width="11" style="231" bestFit="1" customWidth="1"/>
    <col min="14094" max="14094" width="8.6640625" style="231" bestFit="1" customWidth="1"/>
    <col min="14095" max="14095" width="11" style="231" bestFit="1" customWidth="1"/>
    <col min="14096" max="14096" width="11.44140625" style="231" bestFit="1" customWidth="1"/>
    <col min="14097" max="14097" width="2.5546875" style="231" customWidth="1"/>
    <col min="14098" max="14098" width="52.6640625" style="231" bestFit="1" customWidth="1"/>
    <col min="14099" max="14336" width="9.109375" style="231"/>
    <col min="14337" max="14337" width="38.5546875" style="231" customWidth="1"/>
    <col min="14338" max="14339" width="0" style="231" hidden="1" customWidth="1"/>
    <col min="14340" max="14340" width="8.88671875" style="231" customWidth="1"/>
    <col min="14341" max="14341" width="11" style="231" customWidth="1"/>
    <col min="14342" max="14342" width="8.6640625" style="231" bestFit="1" customWidth="1"/>
    <col min="14343" max="14343" width="11" style="231" customWidth="1"/>
    <col min="14344" max="14344" width="8.6640625" style="231" bestFit="1" customWidth="1"/>
    <col min="14345" max="14345" width="11" style="231" customWidth="1"/>
    <col min="14346" max="14346" width="8.33203125" style="231" bestFit="1" customWidth="1"/>
    <col min="14347" max="14347" width="11" style="231" customWidth="1"/>
    <col min="14348" max="14348" width="8.6640625" style="231" bestFit="1" customWidth="1"/>
    <col min="14349" max="14349" width="11" style="231" bestFit="1" customWidth="1"/>
    <col min="14350" max="14350" width="8.6640625" style="231" bestFit="1" customWidth="1"/>
    <col min="14351" max="14351" width="11" style="231" bestFit="1" customWidth="1"/>
    <col min="14352" max="14352" width="11.44140625" style="231" bestFit="1" customWidth="1"/>
    <col min="14353" max="14353" width="2.5546875" style="231" customWidth="1"/>
    <col min="14354" max="14354" width="52.6640625" style="231" bestFit="1" customWidth="1"/>
    <col min="14355" max="14592" width="9.109375" style="231"/>
    <col min="14593" max="14593" width="38.5546875" style="231" customWidth="1"/>
    <col min="14594" max="14595" width="0" style="231" hidden="1" customWidth="1"/>
    <col min="14596" max="14596" width="8.88671875" style="231" customWidth="1"/>
    <col min="14597" max="14597" width="11" style="231" customWidth="1"/>
    <col min="14598" max="14598" width="8.6640625" style="231" bestFit="1" customWidth="1"/>
    <col min="14599" max="14599" width="11" style="231" customWidth="1"/>
    <col min="14600" max="14600" width="8.6640625" style="231" bestFit="1" customWidth="1"/>
    <col min="14601" max="14601" width="11" style="231" customWidth="1"/>
    <col min="14602" max="14602" width="8.33203125" style="231" bestFit="1" customWidth="1"/>
    <col min="14603" max="14603" width="11" style="231" customWidth="1"/>
    <col min="14604" max="14604" width="8.6640625" style="231" bestFit="1" customWidth="1"/>
    <col min="14605" max="14605" width="11" style="231" bestFit="1" customWidth="1"/>
    <col min="14606" max="14606" width="8.6640625" style="231" bestFit="1" customWidth="1"/>
    <col min="14607" max="14607" width="11" style="231" bestFit="1" customWidth="1"/>
    <col min="14608" max="14608" width="11.44140625" style="231" bestFit="1" customWidth="1"/>
    <col min="14609" max="14609" width="2.5546875" style="231" customWidth="1"/>
    <col min="14610" max="14610" width="52.6640625" style="231" bestFit="1" customWidth="1"/>
    <col min="14611" max="14848" width="9.109375" style="231"/>
    <col min="14849" max="14849" width="38.5546875" style="231" customWidth="1"/>
    <col min="14850" max="14851" width="0" style="231" hidden="1" customWidth="1"/>
    <col min="14852" max="14852" width="8.88671875" style="231" customWidth="1"/>
    <col min="14853" max="14853" width="11" style="231" customWidth="1"/>
    <col min="14854" max="14854" width="8.6640625" style="231" bestFit="1" customWidth="1"/>
    <col min="14855" max="14855" width="11" style="231" customWidth="1"/>
    <col min="14856" max="14856" width="8.6640625" style="231" bestFit="1" customWidth="1"/>
    <col min="14857" max="14857" width="11" style="231" customWidth="1"/>
    <col min="14858" max="14858" width="8.33203125" style="231" bestFit="1" customWidth="1"/>
    <col min="14859" max="14859" width="11" style="231" customWidth="1"/>
    <col min="14860" max="14860" width="8.6640625" style="231" bestFit="1" customWidth="1"/>
    <col min="14861" max="14861" width="11" style="231" bestFit="1" customWidth="1"/>
    <col min="14862" max="14862" width="8.6640625" style="231" bestFit="1" customWidth="1"/>
    <col min="14863" max="14863" width="11" style="231" bestFit="1" customWidth="1"/>
    <col min="14864" max="14864" width="11.44140625" style="231" bestFit="1" customWidth="1"/>
    <col min="14865" max="14865" width="2.5546875" style="231" customWidth="1"/>
    <col min="14866" max="14866" width="52.6640625" style="231" bestFit="1" customWidth="1"/>
    <col min="14867" max="15104" width="9.109375" style="231"/>
    <col min="15105" max="15105" width="38.5546875" style="231" customWidth="1"/>
    <col min="15106" max="15107" width="0" style="231" hidden="1" customWidth="1"/>
    <col min="15108" max="15108" width="8.88671875" style="231" customWidth="1"/>
    <col min="15109" max="15109" width="11" style="231" customWidth="1"/>
    <col min="15110" max="15110" width="8.6640625" style="231" bestFit="1" customWidth="1"/>
    <col min="15111" max="15111" width="11" style="231" customWidth="1"/>
    <col min="15112" max="15112" width="8.6640625" style="231" bestFit="1" customWidth="1"/>
    <col min="15113" max="15113" width="11" style="231" customWidth="1"/>
    <col min="15114" max="15114" width="8.33203125" style="231" bestFit="1" customWidth="1"/>
    <col min="15115" max="15115" width="11" style="231" customWidth="1"/>
    <col min="15116" max="15116" width="8.6640625" style="231" bestFit="1" customWidth="1"/>
    <col min="15117" max="15117" width="11" style="231" bestFit="1" customWidth="1"/>
    <col min="15118" max="15118" width="8.6640625" style="231" bestFit="1" customWidth="1"/>
    <col min="15119" max="15119" width="11" style="231" bestFit="1" customWidth="1"/>
    <col min="15120" max="15120" width="11.44140625" style="231" bestFit="1" customWidth="1"/>
    <col min="15121" max="15121" width="2.5546875" style="231" customWidth="1"/>
    <col min="15122" max="15122" width="52.6640625" style="231" bestFit="1" customWidth="1"/>
    <col min="15123" max="15360" width="9.109375" style="231"/>
    <col min="15361" max="15361" width="38.5546875" style="231" customWidth="1"/>
    <col min="15362" max="15363" width="0" style="231" hidden="1" customWidth="1"/>
    <col min="15364" max="15364" width="8.88671875" style="231" customWidth="1"/>
    <col min="15365" max="15365" width="11" style="231" customWidth="1"/>
    <col min="15366" max="15366" width="8.6640625" style="231" bestFit="1" customWidth="1"/>
    <col min="15367" max="15367" width="11" style="231" customWidth="1"/>
    <col min="15368" max="15368" width="8.6640625" style="231" bestFit="1" customWidth="1"/>
    <col min="15369" max="15369" width="11" style="231" customWidth="1"/>
    <col min="15370" max="15370" width="8.33203125" style="231" bestFit="1" customWidth="1"/>
    <col min="15371" max="15371" width="11" style="231" customWidth="1"/>
    <col min="15372" max="15372" width="8.6640625" style="231" bestFit="1" customWidth="1"/>
    <col min="15373" max="15373" width="11" style="231" bestFit="1" customWidth="1"/>
    <col min="15374" max="15374" width="8.6640625" style="231" bestFit="1" customWidth="1"/>
    <col min="15375" max="15375" width="11" style="231" bestFit="1" customWidth="1"/>
    <col min="15376" max="15376" width="11.44140625" style="231" bestFit="1" customWidth="1"/>
    <col min="15377" max="15377" width="2.5546875" style="231" customWidth="1"/>
    <col min="15378" max="15378" width="52.6640625" style="231" bestFit="1" customWidth="1"/>
    <col min="15379" max="15616" width="9.109375" style="231"/>
    <col min="15617" max="15617" width="38.5546875" style="231" customWidth="1"/>
    <col min="15618" max="15619" width="0" style="231" hidden="1" customWidth="1"/>
    <col min="15620" max="15620" width="8.88671875" style="231" customWidth="1"/>
    <col min="15621" max="15621" width="11" style="231" customWidth="1"/>
    <col min="15622" max="15622" width="8.6640625" style="231" bestFit="1" customWidth="1"/>
    <col min="15623" max="15623" width="11" style="231" customWidth="1"/>
    <col min="15624" max="15624" width="8.6640625" style="231" bestFit="1" customWidth="1"/>
    <col min="15625" max="15625" width="11" style="231" customWidth="1"/>
    <col min="15626" max="15626" width="8.33203125" style="231" bestFit="1" customWidth="1"/>
    <col min="15627" max="15627" width="11" style="231" customWidth="1"/>
    <col min="15628" max="15628" width="8.6640625" style="231" bestFit="1" customWidth="1"/>
    <col min="15629" max="15629" width="11" style="231" bestFit="1" customWidth="1"/>
    <col min="15630" max="15630" width="8.6640625" style="231" bestFit="1" customWidth="1"/>
    <col min="15631" max="15631" width="11" style="231" bestFit="1" customWidth="1"/>
    <col min="15632" max="15632" width="11.44140625" style="231" bestFit="1" customWidth="1"/>
    <col min="15633" max="15633" width="2.5546875" style="231" customWidth="1"/>
    <col min="15634" max="15634" width="52.6640625" style="231" bestFit="1" customWidth="1"/>
    <col min="15635" max="15872" width="9.109375" style="231"/>
    <col min="15873" max="15873" width="38.5546875" style="231" customWidth="1"/>
    <col min="15874" max="15875" width="0" style="231" hidden="1" customWidth="1"/>
    <col min="15876" max="15876" width="8.88671875" style="231" customWidth="1"/>
    <col min="15877" max="15877" width="11" style="231" customWidth="1"/>
    <col min="15878" max="15878" width="8.6640625" style="231" bestFit="1" customWidth="1"/>
    <col min="15879" max="15879" width="11" style="231" customWidth="1"/>
    <col min="15880" max="15880" width="8.6640625" style="231" bestFit="1" customWidth="1"/>
    <col min="15881" max="15881" width="11" style="231" customWidth="1"/>
    <col min="15882" max="15882" width="8.33203125" style="231" bestFit="1" customWidth="1"/>
    <col min="15883" max="15883" width="11" style="231" customWidth="1"/>
    <col min="15884" max="15884" width="8.6640625" style="231" bestFit="1" customWidth="1"/>
    <col min="15885" max="15885" width="11" style="231" bestFit="1" customWidth="1"/>
    <col min="15886" max="15886" width="8.6640625" style="231" bestFit="1" customWidth="1"/>
    <col min="15887" max="15887" width="11" style="231" bestFit="1" customWidth="1"/>
    <col min="15888" max="15888" width="11.44140625" style="231" bestFit="1" customWidth="1"/>
    <col min="15889" max="15889" width="2.5546875" style="231" customWidth="1"/>
    <col min="15890" max="15890" width="52.6640625" style="231" bestFit="1" customWidth="1"/>
    <col min="15891" max="16128" width="9.109375" style="231"/>
    <col min="16129" max="16129" width="38.5546875" style="231" customWidth="1"/>
    <col min="16130" max="16131" width="0" style="231" hidden="1" customWidth="1"/>
    <col min="16132" max="16132" width="8.88671875" style="231" customWidth="1"/>
    <col min="16133" max="16133" width="11" style="231" customWidth="1"/>
    <col min="16134" max="16134" width="8.6640625" style="231" bestFit="1" customWidth="1"/>
    <col min="16135" max="16135" width="11" style="231" customWidth="1"/>
    <col min="16136" max="16136" width="8.6640625" style="231" bestFit="1" customWidth="1"/>
    <col min="16137" max="16137" width="11" style="231" customWidth="1"/>
    <col min="16138" max="16138" width="8.33203125" style="231" bestFit="1" customWidth="1"/>
    <col min="16139" max="16139" width="11" style="231" customWidth="1"/>
    <col min="16140" max="16140" width="8.6640625" style="231" bestFit="1" customWidth="1"/>
    <col min="16141" max="16141" width="11" style="231" bestFit="1" customWidth="1"/>
    <col min="16142" max="16142" width="8.6640625" style="231" bestFit="1" customWidth="1"/>
    <col min="16143" max="16143" width="11" style="231" bestFit="1" customWidth="1"/>
    <col min="16144" max="16144" width="11.44140625" style="231" bestFit="1" customWidth="1"/>
    <col min="16145" max="16145" width="2.5546875" style="231" customWidth="1"/>
    <col min="16146" max="16146" width="52.6640625" style="231" bestFit="1" customWidth="1"/>
    <col min="16147" max="16384" width="9.109375" style="231"/>
  </cols>
  <sheetData>
    <row r="1" spans="1:18" ht="19.8">
      <c r="A1" s="244" t="s">
        <v>1046</v>
      </c>
      <c r="B1" s="235"/>
      <c r="C1" s="235"/>
      <c r="D1" s="235"/>
      <c r="E1" s="235"/>
      <c r="F1" s="235"/>
      <c r="H1" s="235"/>
      <c r="I1" s="1234"/>
      <c r="J1" s="235"/>
      <c r="K1" s="1234"/>
      <c r="L1" s="1283"/>
      <c r="M1" s="1284" t="s">
        <v>751</v>
      </c>
      <c r="N1" s="235"/>
      <c r="O1" s="1234"/>
      <c r="P1" s="1235"/>
      <c r="Q1" s="235"/>
      <c r="R1" s="246" t="s">
        <v>51</v>
      </c>
    </row>
    <row r="2" spans="1:18" ht="19.8">
      <c r="A2" s="247" t="s">
        <v>1047</v>
      </c>
      <c r="B2" s="233"/>
      <c r="C2" s="233"/>
      <c r="D2" s="233"/>
      <c r="E2" s="233"/>
      <c r="F2" s="233"/>
      <c r="G2" s="1232"/>
      <c r="H2" s="233"/>
      <c r="I2" s="1232"/>
      <c r="J2" s="233"/>
      <c r="K2" s="1232"/>
      <c r="L2" s="233"/>
      <c r="M2" s="1232"/>
      <c r="N2" s="233"/>
      <c r="O2" s="1232"/>
      <c r="P2" s="1236"/>
      <c r="Q2" s="233"/>
      <c r="R2" s="249" t="s">
        <v>62</v>
      </c>
    </row>
    <row r="3" spans="1:18" s="156" customFormat="1" ht="15.6">
      <c r="A3" s="1410"/>
      <c r="B3" s="250"/>
      <c r="C3" s="566" t="s">
        <v>332</v>
      </c>
      <c r="D3" s="250"/>
      <c r="E3" s="566" t="s">
        <v>332</v>
      </c>
      <c r="F3" s="250"/>
      <c r="G3" s="1131" t="s">
        <v>332</v>
      </c>
      <c r="H3" s="250"/>
      <c r="I3" s="1131" t="s">
        <v>332</v>
      </c>
      <c r="J3" s="250"/>
      <c r="K3" s="1131" t="s">
        <v>332</v>
      </c>
      <c r="L3" s="250"/>
      <c r="M3" s="1131" t="s">
        <v>332</v>
      </c>
      <c r="N3" s="250"/>
      <c r="O3" s="1131" t="s">
        <v>332</v>
      </c>
      <c r="P3" s="697" t="s">
        <v>4</v>
      </c>
      <c r="Q3" s="295"/>
      <c r="R3" s="448"/>
    </row>
    <row r="4" spans="1:18" s="156" customFormat="1" ht="15.6">
      <c r="A4" s="1411"/>
      <c r="B4" s="252">
        <v>2013</v>
      </c>
      <c r="C4" s="567" t="s">
        <v>333</v>
      </c>
      <c r="D4" s="252">
        <v>2014</v>
      </c>
      <c r="E4" s="567" t="s">
        <v>333</v>
      </c>
      <c r="F4" s="252">
        <v>2015</v>
      </c>
      <c r="G4" s="1132" t="s">
        <v>333</v>
      </c>
      <c r="H4" s="252">
        <v>2016</v>
      </c>
      <c r="I4" s="1132" t="s">
        <v>333</v>
      </c>
      <c r="J4" s="252">
        <v>2017</v>
      </c>
      <c r="K4" s="1132" t="s">
        <v>333</v>
      </c>
      <c r="L4" s="252">
        <v>2018</v>
      </c>
      <c r="M4" s="1132" t="s">
        <v>333</v>
      </c>
      <c r="N4" s="252">
        <v>2019</v>
      </c>
      <c r="O4" s="1132" t="s">
        <v>333</v>
      </c>
      <c r="P4" s="698" t="s">
        <v>331</v>
      </c>
      <c r="Q4" s="232"/>
      <c r="R4" s="294"/>
    </row>
    <row r="5" spans="1:18" s="255" customFormat="1" ht="18.75" customHeight="1">
      <c r="A5" s="1150" t="s">
        <v>573</v>
      </c>
      <c r="B5" s="1220">
        <v>260822.80300199997</v>
      </c>
      <c r="C5" s="1227">
        <f t="shared" ref="C5:C20" si="0">(B5/B$5)*100</f>
        <v>100</v>
      </c>
      <c r="D5" s="1220">
        <v>251142.42920500005</v>
      </c>
      <c r="E5" s="1227">
        <f t="shared" ref="E5:E20" si="1">(D5/D$5)*100</f>
        <v>100</v>
      </c>
      <c r="F5" s="1220">
        <v>213619.21145500001</v>
      </c>
      <c r="G5" s="1227">
        <f t="shared" ref="G5:G20" si="2">(F5/F$5)*100</f>
        <v>100</v>
      </c>
      <c r="H5" s="1220">
        <v>202189.24185900003</v>
      </c>
      <c r="I5" s="1227">
        <f t="shared" ref="I5:I20" si="3">(H5/H$5)*100</f>
        <v>100</v>
      </c>
      <c r="J5" s="1220">
        <v>238715.127912</v>
      </c>
      <c r="K5" s="1227">
        <f t="shared" ref="K5:K20" si="4">(J5/J$5)*100</f>
        <v>100</v>
      </c>
      <c r="L5" s="1220">
        <v>231152.48264500001</v>
      </c>
      <c r="M5" s="1227">
        <f t="shared" ref="M5:M29" si="5">(L5/L$5)*100</f>
        <v>100</v>
      </c>
      <c r="N5" s="1220">
        <v>210345.202552</v>
      </c>
      <c r="O5" s="1227">
        <f>(N5/N$5)*100</f>
        <v>100</v>
      </c>
      <c r="P5" s="1227">
        <f>(N5/L5-1)*100</f>
        <v>-9.0015386617999127</v>
      </c>
      <c r="Q5" s="295"/>
      <c r="R5" s="256" t="s">
        <v>574</v>
      </c>
    </row>
    <row r="6" spans="1:18" s="255" customFormat="1" ht="18.75" customHeight="1">
      <c r="A6" s="262" t="s">
        <v>616</v>
      </c>
      <c r="B6" s="272">
        <v>96850.928454000008</v>
      </c>
      <c r="C6" s="1228">
        <f t="shared" si="0"/>
        <v>37.1328454948233</v>
      </c>
      <c r="D6" s="272">
        <v>93328.207590000005</v>
      </c>
      <c r="E6" s="1228">
        <f t="shared" si="1"/>
        <v>37.161465661311652</v>
      </c>
      <c r="F6" s="272">
        <v>82586.935928999985</v>
      </c>
      <c r="G6" s="1228">
        <f t="shared" si="2"/>
        <v>38.66081864383127</v>
      </c>
      <c r="H6" s="272">
        <v>80747.699648000009</v>
      </c>
      <c r="I6" s="1228">
        <f t="shared" si="3"/>
        <v>39.936694408454599</v>
      </c>
      <c r="J6" s="272">
        <v>88777.96469600001</v>
      </c>
      <c r="K6" s="1228">
        <f t="shared" si="4"/>
        <v>37.189919831443255</v>
      </c>
      <c r="L6" s="272">
        <v>84688.716847000018</v>
      </c>
      <c r="M6" s="1228">
        <f t="shared" si="5"/>
        <v>36.637597778719723</v>
      </c>
      <c r="N6" s="272">
        <v>67913.046642000001</v>
      </c>
      <c r="O6" s="1228">
        <f>(N6/N$5)*100</f>
        <v>32.286472816137099</v>
      </c>
      <c r="P6" s="1237">
        <f t="shared" ref="P6:P20" si="6">(N6/L6-1)*100</f>
        <v>-19.808624843504486</v>
      </c>
      <c r="Q6" s="279"/>
      <c r="R6" s="262" t="s">
        <v>617</v>
      </c>
    </row>
    <row r="7" spans="1:18" s="255" customFormat="1" ht="18.75" customHeight="1">
      <c r="A7" s="262" t="s">
        <v>345</v>
      </c>
      <c r="B7" s="272">
        <v>163971.87454800002</v>
      </c>
      <c r="C7" s="1228">
        <f t="shared" si="0"/>
        <v>62.867154505176714</v>
      </c>
      <c r="D7" s="272">
        <v>157814.22161499999</v>
      </c>
      <c r="E7" s="1228">
        <f t="shared" si="1"/>
        <v>62.838534338688333</v>
      </c>
      <c r="F7" s="272">
        <v>131032.275526</v>
      </c>
      <c r="G7" s="1228">
        <f t="shared" si="2"/>
        <v>61.339181356168716</v>
      </c>
      <c r="H7" s="272">
        <v>121441.54221100001</v>
      </c>
      <c r="I7" s="1228">
        <f t="shared" si="3"/>
        <v>60.063305591545394</v>
      </c>
      <c r="J7" s="272">
        <v>149937.16321599999</v>
      </c>
      <c r="K7" s="1228">
        <f t="shared" si="4"/>
        <v>62.810080168556745</v>
      </c>
      <c r="L7" s="272">
        <v>146463.76579800001</v>
      </c>
      <c r="M7" s="1228">
        <f t="shared" si="5"/>
        <v>63.362402221280277</v>
      </c>
      <c r="N7" s="272">
        <v>142432.15591000003</v>
      </c>
      <c r="O7" s="1228">
        <f t="shared" ref="O7:O20" si="7">(N7/N$5)*100</f>
        <v>67.713527183862908</v>
      </c>
      <c r="P7" s="1237">
        <f t="shared" si="6"/>
        <v>-2.752632957396639</v>
      </c>
      <c r="Q7" s="279"/>
      <c r="R7" s="262" t="s">
        <v>346</v>
      </c>
    </row>
    <row r="8" spans="1:18" s="255" customFormat="1" ht="18.75" customHeight="1">
      <c r="A8" s="262" t="s">
        <v>347</v>
      </c>
      <c r="B8" s="272">
        <v>42667.543876999996</v>
      </c>
      <c r="C8" s="1228">
        <f t="shared" si="0"/>
        <v>16.358824223153842</v>
      </c>
      <c r="D8" s="272">
        <v>36842.068723000004</v>
      </c>
      <c r="E8" s="1228">
        <f t="shared" si="1"/>
        <v>14.669790699892818</v>
      </c>
      <c r="F8" s="272">
        <v>28757.528602999995</v>
      </c>
      <c r="G8" s="1228">
        <f t="shared" si="2"/>
        <v>13.462051660581997</v>
      </c>
      <c r="H8" s="272">
        <v>22439.302567000002</v>
      </c>
      <c r="I8" s="1228">
        <f t="shared" si="3"/>
        <v>11.098168409300637</v>
      </c>
      <c r="J8" s="272">
        <v>32251.127215999997</v>
      </c>
      <c r="K8" s="1228">
        <f t="shared" si="4"/>
        <v>13.510298864632098</v>
      </c>
      <c r="L8" s="272">
        <v>30405.484205999997</v>
      </c>
      <c r="M8" s="1228">
        <f t="shared" si="5"/>
        <v>13.153864435320045</v>
      </c>
      <c r="N8" s="272">
        <v>36934.692582999996</v>
      </c>
      <c r="O8" s="1228">
        <f t="shared" si="7"/>
        <v>17.559084844765724</v>
      </c>
      <c r="P8" s="1237">
        <f t="shared" si="6"/>
        <v>21.473785231519415</v>
      </c>
      <c r="Q8" s="279"/>
      <c r="R8" s="262" t="s">
        <v>348</v>
      </c>
    </row>
    <row r="9" spans="1:18" s="270" customFormat="1" ht="18.75" customHeight="1">
      <c r="A9" s="271" t="s">
        <v>349</v>
      </c>
      <c r="B9" s="272">
        <v>6190.822317000001</v>
      </c>
      <c r="C9" s="1228">
        <f t="shared" si="0"/>
        <v>2.3735740302401895</v>
      </c>
      <c r="D9" s="272">
        <v>6174.6363569999994</v>
      </c>
      <c r="E9" s="1228">
        <f t="shared" si="1"/>
        <v>2.4586193486086847</v>
      </c>
      <c r="F9" s="272">
        <v>5325.316311999999</v>
      </c>
      <c r="G9" s="1228">
        <f t="shared" si="2"/>
        <v>2.492901399517526</v>
      </c>
      <c r="H9" s="272">
        <v>5404.5553790000004</v>
      </c>
      <c r="I9" s="1228">
        <f t="shared" si="3"/>
        <v>2.6730182720448377</v>
      </c>
      <c r="J9" s="272">
        <v>7182.0890759999993</v>
      </c>
      <c r="K9" s="1228">
        <f t="shared" si="4"/>
        <v>3.0086442944862744</v>
      </c>
      <c r="L9" s="272">
        <v>7137.422399</v>
      </c>
      <c r="M9" s="1228">
        <f t="shared" si="5"/>
        <v>3.0877550253100807</v>
      </c>
      <c r="N9" s="272">
        <v>5820.7483460000003</v>
      </c>
      <c r="O9" s="1228">
        <f t="shared" si="7"/>
        <v>2.767236084008637</v>
      </c>
      <c r="P9" s="1237">
        <f t="shared" si="6"/>
        <v>-18.447472762498606</v>
      </c>
      <c r="Q9" s="264"/>
      <c r="R9" s="271" t="s">
        <v>350</v>
      </c>
    </row>
    <row r="10" spans="1:18" s="270" customFormat="1" ht="18.75" customHeight="1">
      <c r="A10" s="450" t="s">
        <v>351</v>
      </c>
      <c r="B10" s="272">
        <v>3630.8761700000005</v>
      </c>
      <c r="C10" s="1228">
        <f t="shared" si="0"/>
        <v>1.3920854036570411</v>
      </c>
      <c r="D10" s="272">
        <v>3584.2166050000001</v>
      </c>
      <c r="E10" s="1228">
        <f t="shared" si="1"/>
        <v>1.4271649025399493</v>
      </c>
      <c r="F10" s="272">
        <v>3173.4008720000002</v>
      </c>
      <c r="G10" s="1228">
        <f t="shared" si="2"/>
        <v>1.4855409541049136</v>
      </c>
      <c r="H10" s="272">
        <v>3252.5683800000002</v>
      </c>
      <c r="I10" s="1228">
        <f t="shared" si="3"/>
        <v>1.6086752935491155</v>
      </c>
      <c r="J10" s="272">
        <v>4203.4598669999996</v>
      </c>
      <c r="K10" s="1228">
        <f t="shared" si="4"/>
        <v>1.7608686570335683</v>
      </c>
      <c r="L10" s="272">
        <v>4685.5465830000003</v>
      </c>
      <c r="M10" s="1228">
        <f t="shared" si="5"/>
        <v>2.0270371009581503</v>
      </c>
      <c r="N10" s="272">
        <v>4009.9922179999999</v>
      </c>
      <c r="O10" s="1228">
        <f t="shared" si="7"/>
        <v>1.9063863446130553</v>
      </c>
      <c r="P10" s="1237">
        <f t="shared" si="6"/>
        <v>-14.417834782627759</v>
      </c>
      <c r="Q10" s="451"/>
      <c r="R10" s="450" t="s">
        <v>352</v>
      </c>
    </row>
    <row r="11" spans="1:18" s="270" customFormat="1" ht="18.75" customHeight="1">
      <c r="A11" s="450" t="s">
        <v>353</v>
      </c>
      <c r="B11" s="272">
        <v>2559.9461470000006</v>
      </c>
      <c r="C11" s="1228">
        <f t="shared" si="0"/>
        <v>0.9814886265831485</v>
      </c>
      <c r="D11" s="272">
        <v>2590.4197519999998</v>
      </c>
      <c r="E11" s="1228">
        <f t="shared" si="1"/>
        <v>1.0314544460687356</v>
      </c>
      <c r="F11" s="272">
        <v>2151.9154399999993</v>
      </c>
      <c r="G11" s="1228">
        <f t="shared" si="2"/>
        <v>1.0073604454126128</v>
      </c>
      <c r="H11" s="272">
        <v>2151.9869990000002</v>
      </c>
      <c r="I11" s="1228">
        <f t="shared" si="3"/>
        <v>1.0643429784957221</v>
      </c>
      <c r="J11" s="272">
        <v>2978.6292090000002</v>
      </c>
      <c r="K11" s="1228">
        <f t="shared" si="4"/>
        <v>1.2477756374527058</v>
      </c>
      <c r="L11" s="272">
        <v>2451.8758160000002</v>
      </c>
      <c r="M11" s="1228">
        <f t="shared" si="5"/>
        <v>1.0607179243519302</v>
      </c>
      <c r="N11" s="272">
        <v>1810.756128</v>
      </c>
      <c r="O11" s="1228">
        <f t="shared" si="7"/>
        <v>0.8608497393955814</v>
      </c>
      <c r="P11" s="1237">
        <f t="shared" si="6"/>
        <v>-26.148130497323695</v>
      </c>
      <c r="Q11" s="451"/>
      <c r="R11" s="450" t="s">
        <v>354</v>
      </c>
    </row>
    <row r="12" spans="1:18" s="270" customFormat="1" ht="18.75" customHeight="1">
      <c r="A12" s="271" t="s">
        <v>355</v>
      </c>
      <c r="B12" s="272">
        <v>20350.538239000001</v>
      </c>
      <c r="C12" s="1228">
        <f t="shared" si="0"/>
        <v>7.8024382855988073</v>
      </c>
      <c r="D12" s="272">
        <v>20353.437596</v>
      </c>
      <c r="E12" s="1228">
        <f t="shared" si="1"/>
        <v>8.1043404973144142</v>
      </c>
      <c r="F12" s="272">
        <v>17682.623088999997</v>
      </c>
      <c r="G12" s="1228">
        <f t="shared" si="2"/>
        <v>8.277637094791416</v>
      </c>
      <c r="H12" s="272">
        <v>17912.531890000002</v>
      </c>
      <c r="I12" s="1228">
        <f t="shared" si="3"/>
        <v>8.859290299180012</v>
      </c>
      <c r="J12" s="272">
        <v>21914.876455000001</v>
      </c>
      <c r="K12" s="1228">
        <f t="shared" si="4"/>
        <v>9.180346736583326</v>
      </c>
      <c r="L12" s="272">
        <v>23985.932639999999</v>
      </c>
      <c r="M12" s="1228">
        <f t="shared" si="5"/>
        <v>10.376671003286249</v>
      </c>
      <c r="N12" s="272">
        <v>19995.087050999999</v>
      </c>
      <c r="O12" s="1228">
        <f t="shared" si="7"/>
        <v>9.5058441116844392</v>
      </c>
      <c r="P12" s="1237">
        <f t="shared" si="6"/>
        <v>-16.638275646387378</v>
      </c>
      <c r="Q12" s="264"/>
      <c r="R12" s="271" t="s">
        <v>356</v>
      </c>
    </row>
    <row r="13" spans="1:18" s="270" customFormat="1" ht="18.75" customHeight="1">
      <c r="A13" s="450" t="s">
        <v>357</v>
      </c>
      <c r="B13" s="272">
        <v>14797.499682999998</v>
      </c>
      <c r="C13" s="1228">
        <f t="shared" si="0"/>
        <v>5.6733918632438485</v>
      </c>
      <c r="D13" s="272">
        <v>14674.084896</v>
      </c>
      <c r="E13" s="1228">
        <f t="shared" si="1"/>
        <v>5.8429334073303814</v>
      </c>
      <c r="F13" s="272">
        <v>12587.920605999998</v>
      </c>
      <c r="G13" s="1228">
        <f t="shared" si="2"/>
        <v>5.8926912613623745</v>
      </c>
      <c r="H13" s="272">
        <v>12421.410163999999</v>
      </c>
      <c r="I13" s="1228">
        <f t="shared" si="3"/>
        <v>6.1434575102973437</v>
      </c>
      <c r="J13" s="272">
        <v>14524.063524000003</v>
      </c>
      <c r="K13" s="1228">
        <f t="shared" si="4"/>
        <v>6.0842660668552844</v>
      </c>
      <c r="L13" s="272">
        <v>14978.318567</v>
      </c>
      <c r="M13" s="1228">
        <f t="shared" si="5"/>
        <v>6.4798432600022924</v>
      </c>
      <c r="N13" s="272">
        <v>13479.195131999999</v>
      </c>
      <c r="O13" s="1228">
        <f t="shared" si="7"/>
        <v>6.4081305247110505</v>
      </c>
      <c r="P13" s="1237">
        <f t="shared" si="6"/>
        <v>-10.008622985912762</v>
      </c>
      <c r="Q13" s="451"/>
      <c r="R13" s="450" t="s">
        <v>358</v>
      </c>
    </row>
    <row r="14" spans="1:18" s="452" customFormat="1" ht="18.75" customHeight="1">
      <c r="A14" s="271" t="s">
        <v>753</v>
      </c>
      <c r="B14" s="272">
        <v>1550.9228150000001</v>
      </c>
      <c r="C14" s="1228">
        <f t="shared" si="0"/>
        <v>0.59462700237452315</v>
      </c>
      <c r="D14" s="272">
        <v>1345.394262</v>
      </c>
      <c r="E14" s="1228">
        <f t="shared" si="1"/>
        <v>0.53570966334079484</v>
      </c>
      <c r="F14" s="272">
        <v>1128.1407120000001</v>
      </c>
      <c r="G14" s="1228">
        <f t="shared" si="2"/>
        <v>0.52810826531753619</v>
      </c>
      <c r="H14" s="272">
        <v>1116.7289169999999</v>
      </c>
      <c r="I14" s="1228">
        <f t="shared" si="3"/>
        <v>0.5523186628192458</v>
      </c>
      <c r="J14" s="272">
        <v>1071.317967</v>
      </c>
      <c r="K14" s="1228">
        <f t="shared" si="4"/>
        <v>0.44878511737845572</v>
      </c>
      <c r="L14" s="272">
        <v>845.11656500000004</v>
      </c>
      <c r="M14" s="1228">
        <f t="shared" si="5"/>
        <v>0.36560998840662051</v>
      </c>
      <c r="N14" s="272">
        <v>941.25835000000018</v>
      </c>
      <c r="O14" s="1228">
        <f t="shared" si="7"/>
        <v>0.44748268017536996</v>
      </c>
      <c r="P14" s="1237">
        <f t="shared" si="6"/>
        <v>11.376156731704823</v>
      </c>
      <c r="Q14" s="451"/>
      <c r="R14" s="271" t="s">
        <v>754</v>
      </c>
    </row>
    <row r="15" spans="1:18" s="270" customFormat="1" ht="18.75" customHeight="1">
      <c r="A15" s="450" t="s">
        <v>618</v>
      </c>
      <c r="B15" s="272">
        <v>4002.1157410000005</v>
      </c>
      <c r="C15" s="1228">
        <f t="shared" si="0"/>
        <v>1.5344194199804351</v>
      </c>
      <c r="D15" s="272">
        <v>4333.9584379999988</v>
      </c>
      <c r="E15" s="1228">
        <f t="shared" si="1"/>
        <v>1.7256974266432368</v>
      </c>
      <c r="F15" s="272">
        <v>3966.5617709999997</v>
      </c>
      <c r="G15" s="1228">
        <f t="shared" si="2"/>
        <v>1.8568375681115068</v>
      </c>
      <c r="H15" s="272">
        <v>4374.3928089999999</v>
      </c>
      <c r="I15" s="1228">
        <f t="shared" si="3"/>
        <v>2.1635141260634203</v>
      </c>
      <c r="J15" s="272">
        <v>6319.4949640000004</v>
      </c>
      <c r="K15" s="1228">
        <f t="shared" si="4"/>
        <v>2.6472955523495858</v>
      </c>
      <c r="L15" s="272">
        <v>8162.4975080000013</v>
      </c>
      <c r="M15" s="1228">
        <f t="shared" si="5"/>
        <v>3.5312177548773396</v>
      </c>
      <c r="N15" s="272">
        <v>5574.6335690000005</v>
      </c>
      <c r="O15" s="1228">
        <f t="shared" si="7"/>
        <v>2.6502309067980194</v>
      </c>
      <c r="P15" s="1237">
        <f t="shared" si="6"/>
        <v>-31.704315210677315</v>
      </c>
      <c r="Q15" s="451"/>
      <c r="R15" s="450" t="s">
        <v>360</v>
      </c>
    </row>
    <row r="16" spans="1:18" s="270" customFormat="1" ht="18.75" customHeight="1">
      <c r="A16" s="271" t="s">
        <v>361</v>
      </c>
      <c r="B16" s="272">
        <v>80075.248772000006</v>
      </c>
      <c r="C16" s="1228">
        <f t="shared" si="0"/>
        <v>30.701015344653737</v>
      </c>
      <c r="D16" s="272">
        <v>80148.940676999991</v>
      </c>
      <c r="E16" s="1228">
        <f t="shared" si="1"/>
        <v>31.913739518533053</v>
      </c>
      <c r="F16" s="272">
        <v>68859.522913000008</v>
      </c>
      <c r="G16" s="1228">
        <f t="shared" si="2"/>
        <v>32.234705129742331</v>
      </c>
      <c r="H16" s="272">
        <v>68248.827883000005</v>
      </c>
      <c r="I16" s="1228">
        <f t="shared" si="3"/>
        <v>33.754925462648721</v>
      </c>
      <c r="J16" s="272">
        <v>78085.535069999998</v>
      </c>
      <c r="K16" s="1228">
        <f t="shared" si="4"/>
        <v>32.710761045184142</v>
      </c>
      <c r="L16" s="272">
        <v>72798.86015600001</v>
      </c>
      <c r="M16" s="1228">
        <f t="shared" si="5"/>
        <v>31.493869035273676</v>
      </c>
      <c r="N16" s="272">
        <v>63429.504006000003</v>
      </c>
      <c r="O16" s="1228">
        <f t="shared" si="7"/>
        <v>30.154956346256306</v>
      </c>
      <c r="P16" s="1237">
        <f t="shared" si="6"/>
        <v>-12.870196222746477</v>
      </c>
      <c r="Q16" s="264"/>
      <c r="R16" s="271" t="s">
        <v>362</v>
      </c>
    </row>
    <row r="17" spans="1:19" s="270" customFormat="1" ht="18.75" customHeight="1">
      <c r="A17" s="450" t="s">
        <v>363</v>
      </c>
      <c r="B17" s="272">
        <v>23171.011631999998</v>
      </c>
      <c r="C17" s="1228">
        <f t="shared" si="0"/>
        <v>8.883813595018502</v>
      </c>
      <c r="D17" s="272">
        <v>21627.220546</v>
      </c>
      <c r="E17" s="1228">
        <f t="shared" si="1"/>
        <v>8.6115359377790952</v>
      </c>
      <c r="F17" s="272">
        <v>14428.614126</v>
      </c>
      <c r="G17" s="1228">
        <f t="shared" si="2"/>
        <v>6.7543616642548372</v>
      </c>
      <c r="H17" s="272">
        <v>14236.600391</v>
      </c>
      <c r="I17" s="1228">
        <f t="shared" si="3"/>
        <v>7.0412254678357833</v>
      </c>
      <c r="J17" s="272">
        <v>20465.558109000005</v>
      </c>
      <c r="K17" s="1228">
        <f t="shared" si="4"/>
        <v>8.5732137246636633</v>
      </c>
      <c r="L17" s="272">
        <v>18923.720910999997</v>
      </c>
      <c r="M17" s="1228">
        <f t="shared" si="5"/>
        <v>8.1866829611614946</v>
      </c>
      <c r="N17" s="272">
        <v>16088.786180999999</v>
      </c>
      <c r="O17" s="1228">
        <f t="shared" si="7"/>
        <v>7.6487535659495958</v>
      </c>
      <c r="P17" s="1237">
        <f t="shared" si="6"/>
        <v>-14.980852567700387</v>
      </c>
      <c r="Q17" s="451"/>
      <c r="R17" s="450" t="s">
        <v>364</v>
      </c>
    </row>
    <row r="18" spans="1:19" s="270" customFormat="1" ht="18.75" customHeight="1">
      <c r="A18" s="450" t="s">
        <v>365</v>
      </c>
      <c r="B18" s="272">
        <v>56904.237139999997</v>
      </c>
      <c r="C18" s="1228">
        <f t="shared" si="0"/>
        <v>21.817201749635235</v>
      </c>
      <c r="D18" s="272">
        <v>58521.720130999987</v>
      </c>
      <c r="E18" s="1228">
        <f t="shared" si="1"/>
        <v>23.302203580753954</v>
      </c>
      <c r="F18" s="272">
        <v>54430.908787</v>
      </c>
      <c r="G18" s="1228">
        <f t="shared" si="2"/>
        <v>25.480343465487493</v>
      </c>
      <c r="H18" s="272">
        <v>54012.227492000005</v>
      </c>
      <c r="I18" s="1228">
        <f t="shared" si="3"/>
        <v>26.713699994812934</v>
      </c>
      <c r="J18" s="272">
        <v>57619.976960999993</v>
      </c>
      <c r="K18" s="1228">
        <f t="shared" si="4"/>
        <v>24.137547320520479</v>
      </c>
      <c r="L18" s="272">
        <v>53875.139245000006</v>
      </c>
      <c r="M18" s="1228">
        <f t="shared" si="5"/>
        <v>23.307186074112177</v>
      </c>
      <c r="N18" s="272">
        <v>47340.717825</v>
      </c>
      <c r="O18" s="1228">
        <f t="shared" si="7"/>
        <v>22.506202780306708</v>
      </c>
      <c r="P18" s="1237">
        <f t="shared" si="6"/>
        <v>-12.128825115948905</v>
      </c>
      <c r="Q18" s="451"/>
      <c r="R18" s="450" t="s">
        <v>366</v>
      </c>
    </row>
    <row r="19" spans="1:19" s="270" customFormat="1" ht="18.75" customHeight="1">
      <c r="A19" s="271" t="s">
        <v>367</v>
      </c>
      <c r="B19" s="272">
        <v>1317.486817</v>
      </c>
      <c r="C19" s="1228">
        <f t="shared" si="0"/>
        <v>0.50512715983268441</v>
      </c>
      <c r="D19" s="272">
        <v>677.33500599999991</v>
      </c>
      <c r="E19" s="1228">
        <f t="shared" si="1"/>
        <v>0.26970154272383484</v>
      </c>
      <c r="F19" s="272">
        <v>625.53280700000005</v>
      </c>
      <c r="G19" s="1228">
        <f t="shared" si="2"/>
        <v>0.29282610058307967</v>
      </c>
      <c r="H19" s="272">
        <v>708.20578200000011</v>
      </c>
      <c r="I19" s="1228">
        <f t="shared" si="3"/>
        <v>0.350268775671991</v>
      </c>
      <c r="J19" s="272">
        <v>2277.9577469999999</v>
      </c>
      <c r="K19" s="1228">
        <f t="shared" si="4"/>
        <v>0.95425780800944759</v>
      </c>
      <c r="L19" s="272">
        <v>1116.0133900000001</v>
      </c>
      <c r="M19" s="1228">
        <f t="shared" si="5"/>
        <v>0.48280398169633948</v>
      </c>
      <c r="N19" s="272">
        <v>1083.9569799999999</v>
      </c>
      <c r="O19" s="1228">
        <f t="shared" si="7"/>
        <v>0.51532289153684507</v>
      </c>
      <c r="P19" s="1237">
        <f t="shared" si="6"/>
        <v>-2.8724037083462051</v>
      </c>
      <c r="Q19" s="264"/>
      <c r="R19" s="271" t="s">
        <v>368</v>
      </c>
    </row>
    <row r="20" spans="1:19" s="270" customFormat="1" ht="18.75" customHeight="1">
      <c r="A20" s="271" t="s">
        <v>369</v>
      </c>
      <c r="B20" s="272">
        <v>13370.234525999998</v>
      </c>
      <c r="C20" s="1228">
        <f t="shared" si="0"/>
        <v>5.1261754616974482</v>
      </c>
      <c r="D20" s="272">
        <v>13617.803255999999</v>
      </c>
      <c r="E20" s="1228">
        <f t="shared" si="1"/>
        <v>5.4223427316155304</v>
      </c>
      <c r="F20" s="272">
        <v>9781.7518020000007</v>
      </c>
      <c r="G20" s="1228">
        <f t="shared" si="2"/>
        <v>4.5790599709523674</v>
      </c>
      <c r="H20" s="272">
        <v>6728.1187100000006</v>
      </c>
      <c r="I20" s="1228">
        <f t="shared" si="3"/>
        <v>3.3276343726991979</v>
      </c>
      <c r="J20" s="272">
        <v>8225.5776519999981</v>
      </c>
      <c r="K20" s="1228">
        <f t="shared" si="4"/>
        <v>3.4457714196614622</v>
      </c>
      <c r="L20" s="272">
        <v>11020.053006999999</v>
      </c>
      <c r="M20" s="1228">
        <f t="shared" si="5"/>
        <v>4.7674387403938923</v>
      </c>
      <c r="N20" s="272">
        <v>15168.166943999999</v>
      </c>
      <c r="O20" s="1228">
        <f t="shared" si="7"/>
        <v>7.2110829056109491</v>
      </c>
      <c r="P20" s="1237">
        <f t="shared" si="6"/>
        <v>37.641506210225081</v>
      </c>
      <c r="Q20" s="264"/>
      <c r="R20" s="271" t="s">
        <v>346</v>
      </c>
    </row>
    <row r="21" spans="1:19" s="883" customFormat="1" ht="18.75" customHeight="1">
      <c r="A21" s="1221" t="s">
        <v>1119</v>
      </c>
      <c r="B21" s="881"/>
      <c r="C21" s="1229" t="s">
        <v>51</v>
      </c>
      <c r="D21" s="881"/>
      <c r="E21" s="1229" t="s">
        <v>51</v>
      </c>
      <c r="F21" s="881"/>
      <c r="G21" s="1229" t="s">
        <v>51</v>
      </c>
      <c r="H21" s="881"/>
      <c r="I21" s="1229" t="s">
        <v>51</v>
      </c>
      <c r="J21" s="881"/>
      <c r="K21" s="1229" t="s">
        <v>51</v>
      </c>
      <c r="L21" s="881"/>
      <c r="M21" s="1229"/>
      <c r="N21" s="881"/>
      <c r="O21" s="1229"/>
      <c r="P21" s="1237"/>
      <c r="Q21" s="882"/>
      <c r="R21" s="880" t="s">
        <v>370</v>
      </c>
    </row>
    <row r="22" spans="1:19" s="270" customFormat="1" ht="18.75" customHeight="1">
      <c r="A22" s="271" t="s">
        <v>371</v>
      </c>
      <c r="B22" s="272">
        <v>124497.619676</v>
      </c>
      <c r="C22" s="1228">
        <f>(B22/B$5)*100</f>
        <v>47.732643865132204</v>
      </c>
      <c r="D22" s="272">
        <v>115514.81466199999</v>
      </c>
      <c r="E22" s="1228">
        <f>(D22/D$5)*100</f>
        <v>45.99573836554265</v>
      </c>
      <c r="F22" s="272">
        <v>99855.720723000006</v>
      </c>
      <c r="G22" s="1228">
        <f>(F22/F$5)*100</f>
        <v>46.744728642552417</v>
      </c>
      <c r="H22" s="272">
        <v>98738.950887999978</v>
      </c>
      <c r="I22" s="1228">
        <f>(H22/H$5)*100</f>
        <v>48.834918208386775</v>
      </c>
      <c r="J22" s="272">
        <v>114638.253038</v>
      </c>
      <c r="K22" s="1228">
        <f>(J22/J$5)*100</f>
        <v>48.023036512482889</v>
      </c>
      <c r="L22" s="272">
        <v>106134.61113600001</v>
      </c>
      <c r="M22" s="1228">
        <f t="shared" si="5"/>
        <v>45.915410434505134</v>
      </c>
      <c r="N22" s="272">
        <v>98857.808428999997</v>
      </c>
      <c r="O22" s="1228">
        <f t="shared" ref="O22:O29" si="8">(N22/N$5)*100</f>
        <v>46.997890719452514</v>
      </c>
      <c r="P22" s="1237">
        <f t="shared" ref="P22:P29" si="9">(N22/L22-1)*100</f>
        <v>-6.8562014116917762</v>
      </c>
      <c r="Q22" s="264"/>
      <c r="R22" s="271" t="s">
        <v>372</v>
      </c>
    </row>
    <row r="23" spans="1:19" s="270" customFormat="1" ht="18.75" customHeight="1">
      <c r="A23" s="271" t="s">
        <v>373</v>
      </c>
      <c r="B23" s="272">
        <v>10862.752115999998</v>
      </c>
      <c r="C23" s="1228">
        <f t="shared" ref="C23:K29" si="10">(B23/B$5)*100</f>
        <v>4.1648015399622489</v>
      </c>
      <c r="D23" s="272">
        <v>5891.8242579999996</v>
      </c>
      <c r="E23" s="1228">
        <f t="shared" si="10"/>
        <v>2.3460091059287635</v>
      </c>
      <c r="F23" s="272">
        <v>3228.6051129999996</v>
      </c>
      <c r="G23" s="1228">
        <f t="shared" si="10"/>
        <v>1.5113833119265689</v>
      </c>
      <c r="H23" s="272">
        <v>3222.5141569999996</v>
      </c>
      <c r="I23" s="1228">
        <f t="shared" si="10"/>
        <v>1.5938108909114326</v>
      </c>
      <c r="J23" s="272">
        <v>7801.789553999999</v>
      </c>
      <c r="K23" s="1228">
        <f t="shared" si="10"/>
        <v>3.2682426213373681</v>
      </c>
      <c r="L23" s="272">
        <v>3682.9312549999995</v>
      </c>
      <c r="M23" s="1228">
        <f t="shared" si="5"/>
        <v>1.5932908065089579</v>
      </c>
      <c r="N23" s="272">
        <v>4179.4967000000006</v>
      </c>
      <c r="O23" s="1228">
        <f t="shared" si="8"/>
        <v>1.9869702989621434</v>
      </c>
      <c r="P23" s="1237">
        <f t="shared" si="9"/>
        <v>13.482886609025257</v>
      </c>
      <c r="Q23" s="264"/>
      <c r="R23" s="271" t="s">
        <v>373</v>
      </c>
    </row>
    <row r="24" spans="1:19" s="270" customFormat="1" ht="18.75" customHeight="1">
      <c r="A24" s="271" t="s">
        <v>374</v>
      </c>
      <c r="B24" s="272">
        <v>42713.347059999993</v>
      </c>
      <c r="C24" s="1228">
        <f t="shared" si="10"/>
        <v>16.376385257876578</v>
      </c>
      <c r="D24" s="272">
        <v>41995.651343000005</v>
      </c>
      <c r="E24" s="1228">
        <f t="shared" si="10"/>
        <v>16.721846434287777</v>
      </c>
      <c r="F24" s="272">
        <v>32397.417524</v>
      </c>
      <c r="G24" s="1228">
        <f t="shared" si="10"/>
        <v>15.165966255251664</v>
      </c>
      <c r="H24" s="272">
        <v>25023.970758000003</v>
      </c>
      <c r="I24" s="1228">
        <f t="shared" si="10"/>
        <v>12.376509515501759</v>
      </c>
      <c r="J24" s="272">
        <v>31627.319576999998</v>
      </c>
      <c r="K24" s="1228">
        <f t="shared" si="10"/>
        <v>13.248980009620128</v>
      </c>
      <c r="L24" s="272">
        <v>34075.763656000003</v>
      </c>
      <c r="M24" s="1228">
        <f t="shared" si="5"/>
        <v>14.741681882920968</v>
      </c>
      <c r="N24" s="272">
        <v>33881.584989000003</v>
      </c>
      <c r="O24" s="1228">
        <f t="shared" si="8"/>
        <v>16.10761005144581</v>
      </c>
      <c r="P24" s="1237">
        <f t="shared" si="9"/>
        <v>-0.5698439188634552</v>
      </c>
      <c r="Q24" s="264"/>
      <c r="R24" s="271" t="s">
        <v>375</v>
      </c>
    </row>
    <row r="25" spans="1:19" s="270" customFormat="1" ht="18.75" customHeight="1">
      <c r="A25" s="271" t="s">
        <v>376</v>
      </c>
      <c r="B25" s="272">
        <v>15563.564728999998</v>
      </c>
      <c r="C25" s="1228">
        <f t="shared" si="10"/>
        <v>5.9671027800742777</v>
      </c>
      <c r="D25" s="272">
        <v>14226.202792000002</v>
      </c>
      <c r="E25" s="1228">
        <f t="shared" si="10"/>
        <v>5.6645955193766078</v>
      </c>
      <c r="F25" s="272">
        <v>9637.6343780000007</v>
      </c>
      <c r="G25" s="1228">
        <f t="shared" si="10"/>
        <v>4.5115953346874971</v>
      </c>
      <c r="H25" s="272">
        <v>8076.4404539999996</v>
      </c>
      <c r="I25" s="1228">
        <f t="shared" si="10"/>
        <v>3.9944956416782236</v>
      </c>
      <c r="J25" s="272">
        <v>11562.104886999998</v>
      </c>
      <c r="K25" s="1228">
        <f t="shared" si="10"/>
        <v>4.8434738879482557</v>
      </c>
      <c r="L25" s="272">
        <v>10998.888367000001</v>
      </c>
      <c r="M25" s="1228">
        <f t="shared" si="5"/>
        <v>4.7582826025242841</v>
      </c>
      <c r="N25" s="272">
        <v>7513.7975969999998</v>
      </c>
      <c r="O25" s="1228">
        <f t="shared" si="8"/>
        <v>3.5721269160595632</v>
      </c>
      <c r="P25" s="1237">
        <f t="shared" si="9"/>
        <v>-31.68584545740395</v>
      </c>
      <c r="Q25" s="264"/>
      <c r="R25" s="271" t="s">
        <v>377</v>
      </c>
    </row>
    <row r="26" spans="1:19" s="270" customFormat="1" ht="18.75" customHeight="1">
      <c r="A26" s="271" t="s">
        <v>378</v>
      </c>
      <c r="B26" s="272">
        <v>30276.565375999995</v>
      </c>
      <c r="C26" s="1228">
        <f t="shared" si="10"/>
        <v>11.608097538836677</v>
      </c>
      <c r="D26" s="272">
        <v>28734.932257</v>
      </c>
      <c r="E26" s="1228">
        <f t="shared" si="10"/>
        <v>11.441687630386236</v>
      </c>
      <c r="F26" s="272">
        <v>23721.812983000003</v>
      </c>
      <c r="G26" s="1228">
        <f t="shared" si="10"/>
        <v>11.104718916162241</v>
      </c>
      <c r="H26" s="272">
        <v>18222.582367999996</v>
      </c>
      <c r="I26" s="1228">
        <f t="shared" si="10"/>
        <v>9.0126369733894212</v>
      </c>
      <c r="J26" s="272">
        <v>23597.412978</v>
      </c>
      <c r="K26" s="1228">
        <f t="shared" si="10"/>
        <v>9.8851770243480157</v>
      </c>
      <c r="L26" s="272">
        <v>26288.573314000001</v>
      </c>
      <c r="M26" s="1228">
        <f t="shared" si="5"/>
        <v>11.372827586876296</v>
      </c>
      <c r="N26" s="272">
        <v>26777.748697999999</v>
      </c>
      <c r="O26" s="1228">
        <f t="shared" si="8"/>
        <v>12.730382425232731</v>
      </c>
      <c r="P26" s="1237">
        <f t="shared" si="9"/>
        <v>1.8607909153422364</v>
      </c>
      <c r="Q26" s="264"/>
      <c r="R26" s="271" t="s">
        <v>379</v>
      </c>
    </row>
    <row r="27" spans="1:19" s="270" customFormat="1" ht="18.75" customHeight="1">
      <c r="A27" s="271" t="s">
        <v>380</v>
      </c>
      <c r="B27" s="263">
        <v>4119.9904729999998</v>
      </c>
      <c r="C27" s="1228">
        <f t="shared" si="10"/>
        <v>1.579612835066575</v>
      </c>
      <c r="D27" s="263">
        <v>3435.8757510000005</v>
      </c>
      <c r="E27" s="1228">
        <f t="shared" si="10"/>
        <v>1.3680984777746965</v>
      </c>
      <c r="F27" s="263">
        <v>2946.9669630000003</v>
      </c>
      <c r="G27" s="1228">
        <f t="shared" si="10"/>
        <v>1.3795421034127326</v>
      </c>
      <c r="H27" s="263">
        <v>2827.0535909999999</v>
      </c>
      <c r="I27" s="1228">
        <f t="shared" si="10"/>
        <v>1.3982215695588254</v>
      </c>
      <c r="J27" s="263">
        <v>3358.7291770000002</v>
      </c>
      <c r="K27" s="1228">
        <f t="shared" si="10"/>
        <v>1.4070030694653599</v>
      </c>
      <c r="L27" s="263">
        <v>3323.2499670000007</v>
      </c>
      <c r="M27" s="1228">
        <f t="shared" si="5"/>
        <v>1.4376873347727743</v>
      </c>
      <c r="N27" s="263">
        <v>3377.1887539999993</v>
      </c>
      <c r="O27" s="1228">
        <f t="shared" si="8"/>
        <v>1.6055458898165818</v>
      </c>
      <c r="P27" s="1237">
        <f t="shared" si="9"/>
        <v>1.6230734231734933</v>
      </c>
      <c r="Q27" s="264"/>
      <c r="R27" s="271" t="s">
        <v>381</v>
      </c>
    </row>
    <row r="28" spans="1:19" s="255" customFormat="1" ht="18.75" customHeight="1">
      <c r="A28" s="279" t="s">
        <v>382</v>
      </c>
      <c r="B28" s="263">
        <v>33350.921352000005</v>
      </c>
      <c r="C28" s="1228">
        <f t="shared" si="10"/>
        <v>12.786811953609851</v>
      </c>
      <c r="D28" s="263">
        <v>30654.103905</v>
      </c>
      <c r="E28" s="1228">
        <f t="shared" si="10"/>
        <v>12.205864218975906</v>
      </c>
      <c r="F28" s="263">
        <v>23242.084101</v>
      </c>
      <c r="G28" s="1228">
        <f t="shared" si="10"/>
        <v>10.880146941229611</v>
      </c>
      <c r="H28" s="263">
        <v>23762.738915999998</v>
      </c>
      <c r="I28" s="1228">
        <f t="shared" si="10"/>
        <v>11.752721706415683</v>
      </c>
      <c r="J28" s="263">
        <v>32673.008637000003</v>
      </c>
      <c r="K28" s="1228">
        <f t="shared" si="10"/>
        <v>13.687028938126028</v>
      </c>
      <c r="L28" s="263">
        <v>29916.583626000011</v>
      </c>
      <c r="M28" s="1228">
        <f t="shared" si="5"/>
        <v>12.942358777061195</v>
      </c>
      <c r="N28" s="263">
        <v>26221.791624000001</v>
      </c>
      <c r="O28" s="1228">
        <f t="shared" si="8"/>
        <v>12.466075434982949</v>
      </c>
      <c r="P28" s="1237">
        <f t="shared" si="9"/>
        <v>-12.350313953592373</v>
      </c>
      <c r="Q28" s="279"/>
      <c r="R28" s="271" t="s">
        <v>383</v>
      </c>
      <c r="S28" s="261"/>
    </row>
    <row r="29" spans="1:19" s="255" customFormat="1" ht="18.75" customHeight="1">
      <c r="A29" s="280" t="s">
        <v>384</v>
      </c>
      <c r="B29" s="282">
        <v>17239.889385000002</v>
      </c>
      <c r="C29" s="1230">
        <f t="shared" si="10"/>
        <v>6.6098091066323708</v>
      </c>
      <c r="D29" s="282">
        <v>16480.167605999999</v>
      </c>
      <c r="E29" s="1230">
        <f t="shared" si="10"/>
        <v>6.5620801941625455</v>
      </c>
      <c r="F29" s="282">
        <v>11859.169861000002</v>
      </c>
      <c r="G29" s="1230">
        <f t="shared" si="10"/>
        <v>5.5515465019391277</v>
      </c>
      <c r="H29" s="281">
        <v>10903.302634</v>
      </c>
      <c r="I29" s="1230">
        <f t="shared" si="10"/>
        <v>5.3926225420062632</v>
      </c>
      <c r="J29" s="281">
        <v>15471.532309</v>
      </c>
      <c r="K29" s="1230">
        <f t="shared" si="10"/>
        <v>6.4811696034209572</v>
      </c>
      <c r="L29" s="281">
        <v>13877.157702999999</v>
      </c>
      <c r="M29" s="1230">
        <f t="shared" si="5"/>
        <v>6.0034647018316036</v>
      </c>
      <c r="N29" s="281">
        <v>9683.0664620000007</v>
      </c>
      <c r="O29" s="1230">
        <f t="shared" si="8"/>
        <v>4.6034168331489393</v>
      </c>
      <c r="P29" s="1238">
        <f t="shared" si="9"/>
        <v>-30.222984639666585</v>
      </c>
      <c r="Q29" s="453"/>
      <c r="R29" s="285" t="s">
        <v>385</v>
      </c>
      <c r="S29" s="261"/>
    </row>
    <row r="30" spans="1:19" ht="13.8">
      <c r="A30" s="172" t="s">
        <v>188</v>
      </c>
      <c r="B30" s="172"/>
      <c r="C30" s="172"/>
      <c r="D30" s="172"/>
      <c r="E30" s="172"/>
      <c r="F30" s="172"/>
      <c r="G30" s="1135"/>
      <c r="H30" s="172"/>
      <c r="I30" s="1135"/>
      <c r="J30" s="172"/>
      <c r="K30" s="1135"/>
      <c r="L30" s="172"/>
      <c r="M30" s="1135"/>
      <c r="N30" s="172"/>
      <c r="O30" s="1135"/>
      <c r="Q30" s="568"/>
      <c r="R30" s="569" t="s">
        <v>619</v>
      </c>
    </row>
    <row r="31" spans="1:19" ht="13.8">
      <c r="A31" s="172"/>
      <c r="B31" s="172"/>
      <c r="C31" s="172"/>
      <c r="D31" s="172"/>
      <c r="E31" s="172"/>
      <c r="F31" s="172"/>
      <c r="G31" s="1135"/>
      <c r="H31" s="172"/>
      <c r="I31" s="1135"/>
      <c r="J31" s="172"/>
      <c r="K31" s="1135"/>
      <c r="L31" s="172"/>
      <c r="M31" s="1135"/>
      <c r="N31" s="172"/>
      <c r="O31" s="1135"/>
      <c r="P31" s="1239"/>
      <c r="Q31" s="172"/>
      <c r="R31" s="172"/>
    </row>
    <row r="32" spans="1:19" ht="13.8">
      <c r="A32" s="172"/>
      <c r="B32" s="172"/>
      <c r="C32" s="172"/>
      <c r="D32" s="172"/>
      <c r="E32" s="172"/>
      <c r="F32" s="172"/>
      <c r="G32" s="1135"/>
      <c r="H32" s="172"/>
      <c r="I32" s="1135"/>
      <c r="J32" s="172"/>
      <c r="K32" s="1135"/>
      <c r="L32" s="172"/>
      <c r="M32" s="1135"/>
      <c r="N32" s="172"/>
      <c r="O32" s="1135"/>
      <c r="P32" s="1239"/>
      <c r="Q32" s="172"/>
      <c r="R32" s="172"/>
    </row>
    <row r="33" spans="2:16" ht="13.8">
      <c r="B33" s="170"/>
      <c r="C33" s="170"/>
      <c r="D33" s="170"/>
      <c r="E33" s="170"/>
      <c r="F33" s="170"/>
      <c r="G33" s="1233"/>
      <c r="H33" s="170"/>
      <c r="I33" s="1233"/>
      <c r="J33" s="170"/>
      <c r="K33" s="1233"/>
      <c r="L33" s="170"/>
      <c r="M33" s="1233"/>
      <c r="N33" s="170"/>
      <c r="O33" s="1233"/>
      <c r="P33" s="1233"/>
    </row>
    <row r="34" spans="2:16" ht="13.8">
      <c r="B34" s="170"/>
      <c r="C34" s="170"/>
      <c r="D34" s="170"/>
      <c r="E34" s="170"/>
      <c r="F34" s="170"/>
      <c r="G34" s="1233"/>
      <c r="H34" s="170"/>
      <c r="I34" s="1233"/>
      <c r="J34" s="170"/>
      <c r="K34" s="1233"/>
      <c r="L34" s="170"/>
      <c r="M34" s="1233"/>
      <c r="N34" s="170"/>
      <c r="O34" s="1233"/>
      <c r="P34" s="1233"/>
    </row>
    <row r="35" spans="2:16" ht="13.8">
      <c r="B35" s="170"/>
      <c r="C35" s="170"/>
      <c r="D35" s="170"/>
      <c r="E35" s="170"/>
      <c r="F35" s="170"/>
      <c r="G35" s="1233"/>
      <c r="H35" s="170"/>
      <c r="I35" s="1233"/>
      <c r="J35" s="170"/>
      <c r="K35" s="1233"/>
      <c r="L35" s="170"/>
      <c r="M35" s="1233"/>
      <c r="N35" s="170"/>
      <c r="O35" s="1233"/>
      <c r="P35" s="1233"/>
    </row>
    <row r="36" spans="2:16" ht="13.8">
      <c r="B36" s="170"/>
      <c r="C36" s="170"/>
      <c r="D36" s="170"/>
      <c r="E36" s="170"/>
      <c r="F36" s="170"/>
      <c r="G36" s="1233"/>
      <c r="H36" s="170"/>
      <c r="I36" s="1233"/>
      <c r="J36" s="170"/>
      <c r="K36" s="1233"/>
      <c r="L36" s="170"/>
      <c r="M36" s="1233"/>
      <c r="N36" s="170"/>
      <c r="O36" s="1233"/>
      <c r="P36" s="1233"/>
    </row>
    <row r="37" spans="2:16" ht="15.6">
      <c r="B37" s="170"/>
      <c r="C37" s="170"/>
      <c r="D37" s="170"/>
      <c r="E37" s="170"/>
      <c r="F37" s="170"/>
      <c r="G37" s="1228"/>
      <c r="H37" s="170"/>
      <c r="I37" s="1233"/>
      <c r="J37" s="170"/>
      <c r="K37" s="1233"/>
      <c r="L37" s="170"/>
      <c r="M37" s="1233"/>
      <c r="N37" s="170"/>
      <c r="O37" s="1233"/>
      <c r="P37" s="1233"/>
    </row>
    <row r="38" spans="2:16" ht="15.6">
      <c r="B38" s="170"/>
      <c r="C38" s="170"/>
      <c r="D38" s="170"/>
      <c r="E38" s="170"/>
      <c r="F38" s="170"/>
      <c r="G38" s="1228"/>
      <c r="H38" s="170"/>
      <c r="I38" s="1233"/>
      <c r="J38" s="170"/>
      <c r="K38" s="1233"/>
      <c r="L38" s="170"/>
      <c r="M38" s="1233"/>
      <c r="N38" s="170"/>
      <c r="O38" s="1233"/>
      <c r="P38" s="1233"/>
    </row>
    <row r="39" spans="2:16" ht="15.6">
      <c r="B39" s="170"/>
      <c r="C39" s="170"/>
      <c r="D39" s="170"/>
      <c r="E39" s="170"/>
      <c r="F39" s="170"/>
      <c r="G39" s="1228"/>
      <c r="H39" s="170"/>
      <c r="I39" s="1233"/>
      <c r="J39" s="170"/>
      <c r="K39" s="1233"/>
      <c r="L39" s="170"/>
      <c r="M39" s="1233"/>
      <c r="N39" s="170"/>
      <c r="O39" s="1233"/>
      <c r="P39" s="1233"/>
    </row>
    <row r="40" spans="2:16" ht="15.6">
      <c r="B40" s="170"/>
      <c r="C40" s="170"/>
      <c r="D40" s="170"/>
      <c r="E40" s="170"/>
      <c r="F40" s="170"/>
      <c r="G40" s="1228"/>
      <c r="H40" s="170"/>
      <c r="I40" s="1233"/>
      <c r="J40" s="170"/>
      <c r="K40" s="1233"/>
      <c r="L40" s="170"/>
      <c r="M40" s="1233"/>
      <c r="N40" s="170"/>
      <c r="O40" s="1233"/>
      <c r="P40" s="1233"/>
    </row>
    <row r="41" spans="2:16" ht="15.6">
      <c r="B41" s="170"/>
      <c r="C41" s="170"/>
      <c r="D41" s="170"/>
      <c r="E41" s="170"/>
      <c r="F41" s="170"/>
      <c r="G41" s="1228"/>
      <c r="H41" s="170"/>
      <c r="I41" s="1233"/>
      <c r="J41" s="170"/>
      <c r="K41" s="1233"/>
      <c r="L41" s="170"/>
      <c r="M41" s="1233"/>
      <c r="N41" s="170"/>
      <c r="O41" s="1233"/>
      <c r="P41" s="1233"/>
    </row>
    <row r="42" spans="2:16" ht="15.6">
      <c r="B42" s="170"/>
      <c r="C42" s="170"/>
      <c r="D42" s="170"/>
      <c r="E42" s="170"/>
      <c r="F42" s="170"/>
      <c r="G42" s="1228"/>
      <c r="H42" s="170"/>
      <c r="I42" s="1233"/>
      <c r="J42" s="170"/>
      <c r="K42" s="1233"/>
      <c r="L42" s="170"/>
      <c r="M42" s="1233"/>
      <c r="N42" s="170"/>
      <c r="O42" s="1233"/>
      <c r="P42" s="1233"/>
    </row>
    <row r="43" spans="2:16" ht="15.6">
      <c r="B43" s="170"/>
      <c r="C43" s="170"/>
      <c r="D43" s="170"/>
      <c r="E43" s="170"/>
      <c r="F43" s="170"/>
      <c r="G43" s="1228"/>
      <c r="H43" s="170"/>
      <c r="I43" s="1233"/>
      <c r="J43" s="170"/>
      <c r="K43" s="1233"/>
      <c r="L43" s="170"/>
      <c r="M43" s="1233"/>
      <c r="N43" s="170"/>
      <c r="O43" s="1233"/>
      <c r="P43" s="1233"/>
    </row>
    <row r="44" spans="2:16" ht="15.6">
      <c r="B44" s="170"/>
      <c r="C44" s="170"/>
      <c r="D44" s="170"/>
      <c r="E44" s="170"/>
      <c r="F44" s="170"/>
      <c r="G44" s="1228"/>
      <c r="H44" s="170"/>
      <c r="I44" s="1233"/>
      <c r="J44" s="170"/>
      <c r="K44" s="1233"/>
      <c r="L44" s="170"/>
      <c r="M44" s="1233"/>
      <c r="N44" s="170"/>
      <c r="O44" s="1233"/>
      <c r="P44" s="1233"/>
    </row>
    <row r="45" spans="2:16" ht="15.6">
      <c r="B45" s="170"/>
      <c r="C45" s="170"/>
      <c r="D45" s="170"/>
      <c r="E45" s="170"/>
      <c r="F45" s="170"/>
      <c r="G45" s="1228"/>
      <c r="H45" s="170"/>
      <c r="I45" s="1233"/>
      <c r="J45" s="170"/>
      <c r="K45" s="1233"/>
      <c r="L45" s="170"/>
      <c r="M45" s="1233"/>
      <c r="N45" s="170"/>
      <c r="O45" s="1233"/>
      <c r="P45" s="1233"/>
    </row>
    <row r="46" spans="2:16" ht="15.6">
      <c r="B46" s="170"/>
      <c r="C46" s="170"/>
      <c r="D46" s="170"/>
      <c r="E46" s="170"/>
      <c r="F46" s="170"/>
      <c r="G46" s="1228"/>
      <c r="H46" s="170"/>
      <c r="I46" s="1233"/>
      <c r="J46" s="170"/>
      <c r="K46" s="1233"/>
      <c r="L46" s="170"/>
      <c r="M46" s="1233"/>
      <c r="N46" s="170"/>
      <c r="O46" s="1233"/>
      <c r="P46" s="1233"/>
    </row>
    <row r="47" spans="2:16" ht="15.6">
      <c r="B47" s="170"/>
      <c r="C47" s="170"/>
      <c r="D47" s="170"/>
      <c r="E47" s="170"/>
      <c r="F47" s="170"/>
      <c r="G47" s="1228"/>
      <c r="H47" s="170"/>
      <c r="I47" s="1233"/>
      <c r="J47" s="170"/>
      <c r="K47" s="1233"/>
      <c r="L47" s="170"/>
      <c r="M47" s="1233"/>
      <c r="N47" s="170"/>
      <c r="O47" s="1233"/>
      <c r="P47" s="1233"/>
    </row>
    <row r="48" spans="2:16" ht="15.6">
      <c r="B48" s="170"/>
      <c r="C48" s="170"/>
      <c r="D48" s="170"/>
      <c r="E48" s="170"/>
      <c r="F48" s="170"/>
      <c r="G48" s="1228"/>
      <c r="H48" s="170"/>
      <c r="I48" s="1233"/>
      <c r="J48" s="170"/>
      <c r="K48" s="1233"/>
      <c r="L48" s="170"/>
      <c r="M48" s="1233"/>
      <c r="N48" s="170"/>
      <c r="O48" s="1233"/>
      <c r="P48" s="1233"/>
    </row>
    <row r="49" spans="7:7" ht="15.6">
      <c r="G49" s="1228"/>
    </row>
    <row r="50" spans="7:7" ht="15.6">
      <c r="G50" s="1228"/>
    </row>
    <row r="51" spans="7:7" ht="15.6">
      <c r="G51" s="1228"/>
    </row>
    <row r="52" spans="7:7" ht="15.6">
      <c r="G52" s="1228"/>
    </row>
    <row r="53" spans="7:7" ht="15.6">
      <c r="G53" s="1228"/>
    </row>
    <row r="54" spans="7:7" ht="15.6">
      <c r="G54" s="1228"/>
    </row>
    <row r="55" spans="7:7" ht="15.6">
      <c r="G55" s="1228"/>
    </row>
    <row r="56" spans="7:7" ht="15.6">
      <c r="G56" s="1228"/>
    </row>
    <row r="57" spans="7:7" ht="15.6">
      <c r="G57" s="1228"/>
    </row>
    <row r="58" spans="7:7" ht="15.6">
      <c r="G58" s="1228"/>
    </row>
    <row r="59" spans="7:7" ht="15.6">
      <c r="G59" s="1228"/>
    </row>
    <row r="60" spans="7:7" ht="15.6">
      <c r="G60" s="1228"/>
    </row>
    <row r="61" spans="7:7" ht="15.6">
      <c r="G61" s="1230"/>
    </row>
  </sheetData>
  <mergeCells count="1">
    <mergeCell ref="A3:A4"/>
  </mergeCells>
  <hyperlinks>
    <hyperlink ref="M1" location="'TABLOİÇİNDE-1'!A81" display="İÇİNDEKİLER / INDEX"/>
  </hyperlinks>
  <printOptions horizontalCentered="1" verticalCentered="1"/>
  <pageMargins left="0.78740157480314965" right="0" top="0.39370078740157483" bottom="0.39370078740157483" header="0.39370078740157483" footer="0.39370078740157483"/>
  <pageSetup paperSize="9" scale="60" orientation="landscape" horizontalDpi="2400" verticalDpi="24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showGridLines="0" zoomScale="80" zoomScaleNormal="80" workbookViewId="0">
      <selection activeCell="H5" sqref="H5"/>
    </sheetView>
  </sheetViews>
  <sheetFormatPr defaultColWidth="10.6640625" defaultRowHeight="14.4"/>
  <cols>
    <col min="1" max="1" width="47.6640625" style="423" customWidth="1"/>
    <col min="2" max="8" width="11.44140625" style="426" customWidth="1"/>
    <col min="9" max="9" width="11.44140625" style="423" customWidth="1"/>
    <col min="10" max="10" width="3.6640625" style="423" customWidth="1"/>
    <col min="11" max="11" width="49.44140625" style="423" bestFit="1" customWidth="1"/>
    <col min="12" max="89" width="8.6640625" style="423" customWidth="1"/>
    <col min="90" max="256" width="10.6640625" style="423"/>
    <col min="257" max="257" width="47.6640625" style="423" customWidth="1"/>
    <col min="258" max="258" width="0" style="423" hidden="1" customWidth="1"/>
    <col min="259" max="265" width="11.44140625" style="423" customWidth="1"/>
    <col min="266" max="266" width="3.6640625" style="423" customWidth="1"/>
    <col min="267" max="267" width="49.44140625" style="423" bestFit="1" customWidth="1"/>
    <col min="268" max="345" width="8.6640625" style="423" customWidth="1"/>
    <col min="346" max="512" width="10.6640625" style="423"/>
    <col min="513" max="513" width="47.6640625" style="423" customWidth="1"/>
    <col min="514" max="514" width="0" style="423" hidden="1" customWidth="1"/>
    <col min="515" max="521" width="11.44140625" style="423" customWidth="1"/>
    <col min="522" max="522" width="3.6640625" style="423" customWidth="1"/>
    <col min="523" max="523" width="49.44140625" style="423" bestFit="1" customWidth="1"/>
    <col min="524" max="601" width="8.6640625" style="423" customWidth="1"/>
    <col min="602" max="768" width="10.6640625" style="423"/>
    <col min="769" max="769" width="47.6640625" style="423" customWidth="1"/>
    <col min="770" max="770" width="0" style="423" hidden="1" customWidth="1"/>
    <col min="771" max="777" width="11.44140625" style="423" customWidth="1"/>
    <col min="778" max="778" width="3.6640625" style="423" customWidth="1"/>
    <col min="779" max="779" width="49.44140625" style="423" bestFit="1" customWidth="1"/>
    <col min="780" max="857" width="8.6640625" style="423" customWidth="1"/>
    <col min="858" max="1024" width="10.6640625" style="423"/>
    <col min="1025" max="1025" width="47.6640625" style="423" customWidth="1"/>
    <col min="1026" max="1026" width="0" style="423" hidden="1" customWidth="1"/>
    <col min="1027" max="1033" width="11.44140625" style="423" customWidth="1"/>
    <col min="1034" max="1034" width="3.6640625" style="423" customWidth="1"/>
    <col min="1035" max="1035" width="49.44140625" style="423" bestFit="1" customWidth="1"/>
    <col min="1036" max="1113" width="8.6640625" style="423" customWidth="1"/>
    <col min="1114" max="1280" width="10.6640625" style="423"/>
    <col min="1281" max="1281" width="47.6640625" style="423" customWidth="1"/>
    <col min="1282" max="1282" width="0" style="423" hidden="1" customWidth="1"/>
    <col min="1283" max="1289" width="11.44140625" style="423" customWidth="1"/>
    <col min="1290" max="1290" width="3.6640625" style="423" customWidth="1"/>
    <col min="1291" max="1291" width="49.44140625" style="423" bestFit="1" customWidth="1"/>
    <col min="1292" max="1369" width="8.6640625" style="423" customWidth="1"/>
    <col min="1370" max="1536" width="10.6640625" style="423"/>
    <col min="1537" max="1537" width="47.6640625" style="423" customWidth="1"/>
    <col min="1538" max="1538" width="0" style="423" hidden="1" customWidth="1"/>
    <col min="1539" max="1545" width="11.44140625" style="423" customWidth="1"/>
    <col min="1546" max="1546" width="3.6640625" style="423" customWidth="1"/>
    <col min="1547" max="1547" width="49.44140625" style="423" bestFit="1" customWidth="1"/>
    <col min="1548" max="1625" width="8.6640625" style="423" customWidth="1"/>
    <col min="1626" max="1792" width="10.6640625" style="423"/>
    <col min="1793" max="1793" width="47.6640625" style="423" customWidth="1"/>
    <col min="1794" max="1794" width="0" style="423" hidden="1" customWidth="1"/>
    <col min="1795" max="1801" width="11.44140625" style="423" customWidth="1"/>
    <col min="1802" max="1802" width="3.6640625" style="423" customWidth="1"/>
    <col min="1803" max="1803" width="49.44140625" style="423" bestFit="1" customWidth="1"/>
    <col min="1804" max="1881" width="8.6640625" style="423" customWidth="1"/>
    <col min="1882" max="2048" width="10.6640625" style="423"/>
    <col min="2049" max="2049" width="47.6640625" style="423" customWidth="1"/>
    <col min="2050" max="2050" width="0" style="423" hidden="1" customWidth="1"/>
    <col min="2051" max="2057" width="11.44140625" style="423" customWidth="1"/>
    <col min="2058" max="2058" width="3.6640625" style="423" customWidth="1"/>
    <col min="2059" max="2059" width="49.44140625" style="423" bestFit="1" customWidth="1"/>
    <col min="2060" max="2137" width="8.6640625" style="423" customWidth="1"/>
    <col min="2138" max="2304" width="10.6640625" style="423"/>
    <col min="2305" max="2305" width="47.6640625" style="423" customWidth="1"/>
    <col min="2306" max="2306" width="0" style="423" hidden="1" customWidth="1"/>
    <col min="2307" max="2313" width="11.44140625" style="423" customWidth="1"/>
    <col min="2314" max="2314" width="3.6640625" style="423" customWidth="1"/>
    <col min="2315" max="2315" width="49.44140625" style="423" bestFit="1" customWidth="1"/>
    <col min="2316" max="2393" width="8.6640625" style="423" customWidth="1"/>
    <col min="2394" max="2560" width="10.6640625" style="423"/>
    <col min="2561" max="2561" width="47.6640625" style="423" customWidth="1"/>
    <col min="2562" max="2562" width="0" style="423" hidden="1" customWidth="1"/>
    <col min="2563" max="2569" width="11.44140625" style="423" customWidth="1"/>
    <col min="2570" max="2570" width="3.6640625" style="423" customWidth="1"/>
    <col min="2571" max="2571" width="49.44140625" style="423" bestFit="1" customWidth="1"/>
    <col min="2572" max="2649" width="8.6640625" style="423" customWidth="1"/>
    <col min="2650" max="2816" width="10.6640625" style="423"/>
    <col min="2817" max="2817" width="47.6640625" style="423" customWidth="1"/>
    <col min="2818" max="2818" width="0" style="423" hidden="1" customWidth="1"/>
    <col min="2819" max="2825" width="11.44140625" style="423" customWidth="1"/>
    <col min="2826" max="2826" width="3.6640625" style="423" customWidth="1"/>
    <col min="2827" max="2827" width="49.44140625" style="423" bestFit="1" customWidth="1"/>
    <col min="2828" max="2905" width="8.6640625" style="423" customWidth="1"/>
    <col min="2906" max="3072" width="10.6640625" style="423"/>
    <col min="3073" max="3073" width="47.6640625" style="423" customWidth="1"/>
    <col min="3074" max="3074" width="0" style="423" hidden="1" customWidth="1"/>
    <col min="3075" max="3081" width="11.44140625" style="423" customWidth="1"/>
    <col min="3082" max="3082" width="3.6640625" style="423" customWidth="1"/>
    <col min="3083" max="3083" width="49.44140625" style="423" bestFit="1" customWidth="1"/>
    <col min="3084" max="3161" width="8.6640625" style="423" customWidth="1"/>
    <col min="3162" max="3328" width="10.6640625" style="423"/>
    <col min="3329" max="3329" width="47.6640625" style="423" customWidth="1"/>
    <col min="3330" max="3330" width="0" style="423" hidden="1" customWidth="1"/>
    <col min="3331" max="3337" width="11.44140625" style="423" customWidth="1"/>
    <col min="3338" max="3338" width="3.6640625" style="423" customWidth="1"/>
    <col min="3339" max="3339" width="49.44140625" style="423" bestFit="1" customWidth="1"/>
    <col min="3340" max="3417" width="8.6640625" style="423" customWidth="1"/>
    <col min="3418" max="3584" width="10.6640625" style="423"/>
    <col min="3585" max="3585" width="47.6640625" style="423" customWidth="1"/>
    <col min="3586" max="3586" width="0" style="423" hidden="1" customWidth="1"/>
    <col min="3587" max="3593" width="11.44140625" style="423" customWidth="1"/>
    <col min="3594" max="3594" width="3.6640625" style="423" customWidth="1"/>
    <col min="3595" max="3595" width="49.44140625" style="423" bestFit="1" customWidth="1"/>
    <col min="3596" max="3673" width="8.6640625" style="423" customWidth="1"/>
    <col min="3674" max="3840" width="10.6640625" style="423"/>
    <col min="3841" max="3841" width="47.6640625" style="423" customWidth="1"/>
    <col min="3842" max="3842" width="0" style="423" hidden="1" customWidth="1"/>
    <col min="3843" max="3849" width="11.44140625" style="423" customWidth="1"/>
    <col min="3850" max="3850" width="3.6640625" style="423" customWidth="1"/>
    <col min="3851" max="3851" width="49.44140625" style="423" bestFit="1" customWidth="1"/>
    <col min="3852" max="3929" width="8.6640625" style="423" customWidth="1"/>
    <col min="3930" max="4096" width="10.6640625" style="423"/>
    <col min="4097" max="4097" width="47.6640625" style="423" customWidth="1"/>
    <col min="4098" max="4098" width="0" style="423" hidden="1" customWidth="1"/>
    <col min="4099" max="4105" width="11.44140625" style="423" customWidth="1"/>
    <col min="4106" max="4106" width="3.6640625" style="423" customWidth="1"/>
    <col min="4107" max="4107" width="49.44140625" style="423" bestFit="1" customWidth="1"/>
    <col min="4108" max="4185" width="8.6640625" style="423" customWidth="1"/>
    <col min="4186" max="4352" width="10.6640625" style="423"/>
    <col min="4353" max="4353" width="47.6640625" style="423" customWidth="1"/>
    <col min="4354" max="4354" width="0" style="423" hidden="1" customWidth="1"/>
    <col min="4355" max="4361" width="11.44140625" style="423" customWidth="1"/>
    <col min="4362" max="4362" width="3.6640625" style="423" customWidth="1"/>
    <col min="4363" max="4363" width="49.44140625" style="423" bestFit="1" customWidth="1"/>
    <col min="4364" max="4441" width="8.6640625" style="423" customWidth="1"/>
    <col min="4442" max="4608" width="10.6640625" style="423"/>
    <col min="4609" max="4609" width="47.6640625" style="423" customWidth="1"/>
    <col min="4610" max="4610" width="0" style="423" hidden="1" customWidth="1"/>
    <col min="4611" max="4617" width="11.44140625" style="423" customWidth="1"/>
    <col min="4618" max="4618" width="3.6640625" style="423" customWidth="1"/>
    <col min="4619" max="4619" width="49.44140625" style="423" bestFit="1" customWidth="1"/>
    <col min="4620" max="4697" width="8.6640625" style="423" customWidth="1"/>
    <col min="4698" max="4864" width="10.6640625" style="423"/>
    <col min="4865" max="4865" width="47.6640625" style="423" customWidth="1"/>
    <col min="4866" max="4866" width="0" style="423" hidden="1" customWidth="1"/>
    <col min="4867" max="4873" width="11.44140625" style="423" customWidth="1"/>
    <col min="4874" max="4874" width="3.6640625" style="423" customWidth="1"/>
    <col min="4875" max="4875" width="49.44140625" style="423" bestFit="1" customWidth="1"/>
    <col min="4876" max="4953" width="8.6640625" style="423" customWidth="1"/>
    <col min="4954" max="5120" width="10.6640625" style="423"/>
    <col min="5121" max="5121" width="47.6640625" style="423" customWidth="1"/>
    <col min="5122" max="5122" width="0" style="423" hidden="1" customWidth="1"/>
    <col min="5123" max="5129" width="11.44140625" style="423" customWidth="1"/>
    <col min="5130" max="5130" width="3.6640625" style="423" customWidth="1"/>
    <col min="5131" max="5131" width="49.44140625" style="423" bestFit="1" customWidth="1"/>
    <col min="5132" max="5209" width="8.6640625" style="423" customWidth="1"/>
    <col min="5210" max="5376" width="10.6640625" style="423"/>
    <col min="5377" max="5377" width="47.6640625" style="423" customWidth="1"/>
    <col min="5378" max="5378" width="0" style="423" hidden="1" customWidth="1"/>
    <col min="5379" max="5385" width="11.44140625" style="423" customWidth="1"/>
    <col min="5386" max="5386" width="3.6640625" style="423" customWidth="1"/>
    <col min="5387" max="5387" width="49.44140625" style="423" bestFit="1" customWidth="1"/>
    <col min="5388" max="5465" width="8.6640625" style="423" customWidth="1"/>
    <col min="5466" max="5632" width="10.6640625" style="423"/>
    <col min="5633" max="5633" width="47.6640625" style="423" customWidth="1"/>
    <col min="5634" max="5634" width="0" style="423" hidden="1" customWidth="1"/>
    <col min="5635" max="5641" width="11.44140625" style="423" customWidth="1"/>
    <col min="5642" max="5642" width="3.6640625" style="423" customWidth="1"/>
    <col min="5643" max="5643" width="49.44140625" style="423" bestFit="1" customWidth="1"/>
    <col min="5644" max="5721" width="8.6640625" style="423" customWidth="1"/>
    <col min="5722" max="5888" width="10.6640625" style="423"/>
    <col min="5889" max="5889" width="47.6640625" style="423" customWidth="1"/>
    <col min="5890" max="5890" width="0" style="423" hidden="1" customWidth="1"/>
    <col min="5891" max="5897" width="11.44140625" style="423" customWidth="1"/>
    <col min="5898" max="5898" width="3.6640625" style="423" customWidth="1"/>
    <col min="5899" max="5899" width="49.44140625" style="423" bestFit="1" customWidth="1"/>
    <col min="5900" max="5977" width="8.6640625" style="423" customWidth="1"/>
    <col min="5978" max="6144" width="10.6640625" style="423"/>
    <col min="6145" max="6145" width="47.6640625" style="423" customWidth="1"/>
    <col min="6146" max="6146" width="0" style="423" hidden="1" customWidth="1"/>
    <col min="6147" max="6153" width="11.44140625" style="423" customWidth="1"/>
    <col min="6154" max="6154" width="3.6640625" style="423" customWidth="1"/>
    <col min="6155" max="6155" width="49.44140625" style="423" bestFit="1" customWidth="1"/>
    <col min="6156" max="6233" width="8.6640625" style="423" customWidth="1"/>
    <col min="6234" max="6400" width="10.6640625" style="423"/>
    <col min="6401" max="6401" width="47.6640625" style="423" customWidth="1"/>
    <col min="6402" max="6402" width="0" style="423" hidden="1" customWidth="1"/>
    <col min="6403" max="6409" width="11.44140625" style="423" customWidth="1"/>
    <col min="6410" max="6410" width="3.6640625" style="423" customWidth="1"/>
    <col min="6411" max="6411" width="49.44140625" style="423" bestFit="1" customWidth="1"/>
    <col min="6412" max="6489" width="8.6640625" style="423" customWidth="1"/>
    <col min="6490" max="6656" width="10.6640625" style="423"/>
    <col min="6657" max="6657" width="47.6640625" style="423" customWidth="1"/>
    <col min="6658" max="6658" width="0" style="423" hidden="1" customWidth="1"/>
    <col min="6659" max="6665" width="11.44140625" style="423" customWidth="1"/>
    <col min="6666" max="6666" width="3.6640625" style="423" customWidth="1"/>
    <col min="6667" max="6667" width="49.44140625" style="423" bestFit="1" customWidth="1"/>
    <col min="6668" max="6745" width="8.6640625" style="423" customWidth="1"/>
    <col min="6746" max="6912" width="10.6640625" style="423"/>
    <col min="6913" max="6913" width="47.6640625" style="423" customWidth="1"/>
    <col min="6914" max="6914" width="0" style="423" hidden="1" customWidth="1"/>
    <col min="6915" max="6921" width="11.44140625" style="423" customWidth="1"/>
    <col min="6922" max="6922" width="3.6640625" style="423" customWidth="1"/>
    <col min="6923" max="6923" width="49.44140625" style="423" bestFit="1" customWidth="1"/>
    <col min="6924" max="7001" width="8.6640625" style="423" customWidth="1"/>
    <col min="7002" max="7168" width="10.6640625" style="423"/>
    <col min="7169" max="7169" width="47.6640625" style="423" customWidth="1"/>
    <col min="7170" max="7170" width="0" style="423" hidden="1" customWidth="1"/>
    <col min="7171" max="7177" width="11.44140625" style="423" customWidth="1"/>
    <col min="7178" max="7178" width="3.6640625" style="423" customWidth="1"/>
    <col min="7179" max="7179" width="49.44140625" style="423" bestFit="1" customWidth="1"/>
    <col min="7180" max="7257" width="8.6640625" style="423" customWidth="1"/>
    <col min="7258" max="7424" width="10.6640625" style="423"/>
    <col min="7425" max="7425" width="47.6640625" style="423" customWidth="1"/>
    <col min="7426" max="7426" width="0" style="423" hidden="1" customWidth="1"/>
    <col min="7427" max="7433" width="11.44140625" style="423" customWidth="1"/>
    <col min="7434" max="7434" width="3.6640625" style="423" customWidth="1"/>
    <col min="7435" max="7435" width="49.44140625" style="423" bestFit="1" customWidth="1"/>
    <col min="7436" max="7513" width="8.6640625" style="423" customWidth="1"/>
    <col min="7514" max="7680" width="10.6640625" style="423"/>
    <col min="7681" max="7681" width="47.6640625" style="423" customWidth="1"/>
    <col min="7682" max="7682" width="0" style="423" hidden="1" customWidth="1"/>
    <col min="7683" max="7689" width="11.44140625" style="423" customWidth="1"/>
    <col min="7690" max="7690" width="3.6640625" style="423" customWidth="1"/>
    <col min="7691" max="7691" width="49.44140625" style="423" bestFit="1" customWidth="1"/>
    <col min="7692" max="7769" width="8.6640625" style="423" customWidth="1"/>
    <col min="7770" max="7936" width="10.6640625" style="423"/>
    <col min="7937" max="7937" width="47.6640625" style="423" customWidth="1"/>
    <col min="7938" max="7938" width="0" style="423" hidden="1" customWidth="1"/>
    <col min="7939" max="7945" width="11.44140625" style="423" customWidth="1"/>
    <col min="7946" max="7946" width="3.6640625" style="423" customWidth="1"/>
    <col min="7947" max="7947" width="49.44140625" style="423" bestFit="1" customWidth="1"/>
    <col min="7948" max="8025" width="8.6640625" style="423" customWidth="1"/>
    <col min="8026" max="8192" width="10.6640625" style="423"/>
    <col min="8193" max="8193" width="47.6640625" style="423" customWidth="1"/>
    <col min="8194" max="8194" width="0" style="423" hidden="1" customWidth="1"/>
    <col min="8195" max="8201" width="11.44140625" style="423" customWidth="1"/>
    <col min="8202" max="8202" width="3.6640625" style="423" customWidth="1"/>
    <col min="8203" max="8203" width="49.44140625" style="423" bestFit="1" customWidth="1"/>
    <col min="8204" max="8281" width="8.6640625" style="423" customWidth="1"/>
    <col min="8282" max="8448" width="10.6640625" style="423"/>
    <col min="8449" max="8449" width="47.6640625" style="423" customWidth="1"/>
    <col min="8450" max="8450" width="0" style="423" hidden="1" customWidth="1"/>
    <col min="8451" max="8457" width="11.44140625" style="423" customWidth="1"/>
    <col min="8458" max="8458" width="3.6640625" style="423" customWidth="1"/>
    <col min="8459" max="8459" width="49.44140625" style="423" bestFit="1" customWidth="1"/>
    <col min="8460" max="8537" width="8.6640625" style="423" customWidth="1"/>
    <col min="8538" max="8704" width="10.6640625" style="423"/>
    <col min="8705" max="8705" width="47.6640625" style="423" customWidth="1"/>
    <col min="8706" max="8706" width="0" style="423" hidden="1" customWidth="1"/>
    <col min="8707" max="8713" width="11.44140625" style="423" customWidth="1"/>
    <col min="8714" max="8714" width="3.6640625" style="423" customWidth="1"/>
    <col min="8715" max="8715" width="49.44140625" style="423" bestFit="1" customWidth="1"/>
    <col min="8716" max="8793" width="8.6640625" style="423" customWidth="1"/>
    <col min="8794" max="8960" width="10.6640625" style="423"/>
    <col min="8961" max="8961" width="47.6640625" style="423" customWidth="1"/>
    <col min="8962" max="8962" width="0" style="423" hidden="1" customWidth="1"/>
    <col min="8963" max="8969" width="11.44140625" style="423" customWidth="1"/>
    <col min="8970" max="8970" width="3.6640625" style="423" customWidth="1"/>
    <col min="8971" max="8971" width="49.44140625" style="423" bestFit="1" customWidth="1"/>
    <col min="8972" max="9049" width="8.6640625" style="423" customWidth="1"/>
    <col min="9050" max="9216" width="10.6640625" style="423"/>
    <col min="9217" max="9217" width="47.6640625" style="423" customWidth="1"/>
    <col min="9218" max="9218" width="0" style="423" hidden="1" customWidth="1"/>
    <col min="9219" max="9225" width="11.44140625" style="423" customWidth="1"/>
    <col min="9226" max="9226" width="3.6640625" style="423" customWidth="1"/>
    <col min="9227" max="9227" width="49.44140625" style="423" bestFit="1" customWidth="1"/>
    <col min="9228" max="9305" width="8.6640625" style="423" customWidth="1"/>
    <col min="9306" max="9472" width="10.6640625" style="423"/>
    <col min="9473" max="9473" width="47.6640625" style="423" customWidth="1"/>
    <col min="9474" max="9474" width="0" style="423" hidden="1" customWidth="1"/>
    <col min="9475" max="9481" width="11.44140625" style="423" customWidth="1"/>
    <col min="9482" max="9482" width="3.6640625" style="423" customWidth="1"/>
    <col min="9483" max="9483" width="49.44140625" style="423" bestFit="1" customWidth="1"/>
    <col min="9484" max="9561" width="8.6640625" style="423" customWidth="1"/>
    <col min="9562" max="9728" width="10.6640625" style="423"/>
    <col min="9729" max="9729" width="47.6640625" style="423" customWidth="1"/>
    <col min="9730" max="9730" width="0" style="423" hidden="1" customWidth="1"/>
    <col min="9731" max="9737" width="11.44140625" style="423" customWidth="1"/>
    <col min="9738" max="9738" width="3.6640625" style="423" customWidth="1"/>
    <col min="9739" max="9739" width="49.44140625" style="423" bestFit="1" customWidth="1"/>
    <col min="9740" max="9817" width="8.6640625" style="423" customWidth="1"/>
    <col min="9818" max="9984" width="10.6640625" style="423"/>
    <col min="9985" max="9985" width="47.6640625" style="423" customWidth="1"/>
    <col min="9986" max="9986" width="0" style="423" hidden="1" customWidth="1"/>
    <col min="9987" max="9993" width="11.44140625" style="423" customWidth="1"/>
    <col min="9994" max="9994" width="3.6640625" style="423" customWidth="1"/>
    <col min="9995" max="9995" width="49.44140625" style="423" bestFit="1" customWidth="1"/>
    <col min="9996" max="10073" width="8.6640625" style="423" customWidth="1"/>
    <col min="10074" max="10240" width="10.6640625" style="423"/>
    <col min="10241" max="10241" width="47.6640625" style="423" customWidth="1"/>
    <col min="10242" max="10242" width="0" style="423" hidden="1" customWidth="1"/>
    <col min="10243" max="10249" width="11.44140625" style="423" customWidth="1"/>
    <col min="10250" max="10250" width="3.6640625" style="423" customWidth="1"/>
    <col min="10251" max="10251" width="49.44140625" style="423" bestFit="1" customWidth="1"/>
    <col min="10252" max="10329" width="8.6640625" style="423" customWidth="1"/>
    <col min="10330" max="10496" width="10.6640625" style="423"/>
    <col min="10497" max="10497" width="47.6640625" style="423" customWidth="1"/>
    <col min="10498" max="10498" width="0" style="423" hidden="1" customWidth="1"/>
    <col min="10499" max="10505" width="11.44140625" style="423" customWidth="1"/>
    <col min="10506" max="10506" width="3.6640625" style="423" customWidth="1"/>
    <col min="10507" max="10507" width="49.44140625" style="423" bestFit="1" customWidth="1"/>
    <col min="10508" max="10585" width="8.6640625" style="423" customWidth="1"/>
    <col min="10586" max="10752" width="10.6640625" style="423"/>
    <col min="10753" max="10753" width="47.6640625" style="423" customWidth="1"/>
    <col min="10754" max="10754" width="0" style="423" hidden="1" customWidth="1"/>
    <col min="10755" max="10761" width="11.44140625" style="423" customWidth="1"/>
    <col min="10762" max="10762" width="3.6640625" style="423" customWidth="1"/>
    <col min="10763" max="10763" width="49.44140625" style="423" bestFit="1" customWidth="1"/>
    <col min="10764" max="10841" width="8.6640625" style="423" customWidth="1"/>
    <col min="10842" max="11008" width="10.6640625" style="423"/>
    <col min="11009" max="11009" width="47.6640625" style="423" customWidth="1"/>
    <col min="11010" max="11010" width="0" style="423" hidden="1" customWidth="1"/>
    <col min="11011" max="11017" width="11.44140625" style="423" customWidth="1"/>
    <col min="11018" max="11018" width="3.6640625" style="423" customWidth="1"/>
    <col min="11019" max="11019" width="49.44140625" style="423" bestFit="1" customWidth="1"/>
    <col min="11020" max="11097" width="8.6640625" style="423" customWidth="1"/>
    <col min="11098" max="11264" width="10.6640625" style="423"/>
    <col min="11265" max="11265" width="47.6640625" style="423" customWidth="1"/>
    <col min="11266" max="11266" width="0" style="423" hidden="1" customWidth="1"/>
    <col min="11267" max="11273" width="11.44140625" style="423" customWidth="1"/>
    <col min="11274" max="11274" width="3.6640625" style="423" customWidth="1"/>
    <col min="11275" max="11275" width="49.44140625" style="423" bestFit="1" customWidth="1"/>
    <col min="11276" max="11353" width="8.6640625" style="423" customWidth="1"/>
    <col min="11354" max="11520" width="10.6640625" style="423"/>
    <col min="11521" max="11521" width="47.6640625" style="423" customWidth="1"/>
    <col min="11522" max="11522" width="0" style="423" hidden="1" customWidth="1"/>
    <col min="11523" max="11529" width="11.44140625" style="423" customWidth="1"/>
    <col min="11530" max="11530" width="3.6640625" style="423" customWidth="1"/>
    <col min="11531" max="11531" width="49.44140625" style="423" bestFit="1" customWidth="1"/>
    <col min="11532" max="11609" width="8.6640625" style="423" customWidth="1"/>
    <col min="11610" max="11776" width="10.6640625" style="423"/>
    <col min="11777" max="11777" width="47.6640625" style="423" customWidth="1"/>
    <col min="11778" max="11778" width="0" style="423" hidden="1" customWidth="1"/>
    <col min="11779" max="11785" width="11.44140625" style="423" customWidth="1"/>
    <col min="11786" max="11786" width="3.6640625" style="423" customWidth="1"/>
    <col min="11787" max="11787" width="49.44140625" style="423" bestFit="1" customWidth="1"/>
    <col min="11788" max="11865" width="8.6640625" style="423" customWidth="1"/>
    <col min="11866" max="12032" width="10.6640625" style="423"/>
    <col min="12033" max="12033" width="47.6640625" style="423" customWidth="1"/>
    <col min="12034" max="12034" width="0" style="423" hidden="1" customWidth="1"/>
    <col min="12035" max="12041" width="11.44140625" style="423" customWidth="1"/>
    <col min="12042" max="12042" width="3.6640625" style="423" customWidth="1"/>
    <col min="12043" max="12043" width="49.44140625" style="423" bestFit="1" customWidth="1"/>
    <col min="12044" max="12121" width="8.6640625" style="423" customWidth="1"/>
    <col min="12122" max="12288" width="10.6640625" style="423"/>
    <col min="12289" max="12289" width="47.6640625" style="423" customWidth="1"/>
    <col min="12290" max="12290" width="0" style="423" hidden="1" customWidth="1"/>
    <col min="12291" max="12297" width="11.44140625" style="423" customWidth="1"/>
    <col min="12298" max="12298" width="3.6640625" style="423" customWidth="1"/>
    <col min="12299" max="12299" width="49.44140625" style="423" bestFit="1" customWidth="1"/>
    <col min="12300" max="12377" width="8.6640625" style="423" customWidth="1"/>
    <col min="12378" max="12544" width="10.6640625" style="423"/>
    <col min="12545" max="12545" width="47.6640625" style="423" customWidth="1"/>
    <col min="12546" max="12546" width="0" style="423" hidden="1" customWidth="1"/>
    <col min="12547" max="12553" width="11.44140625" style="423" customWidth="1"/>
    <col min="12554" max="12554" width="3.6640625" style="423" customWidth="1"/>
    <col min="12555" max="12555" width="49.44140625" style="423" bestFit="1" customWidth="1"/>
    <col min="12556" max="12633" width="8.6640625" style="423" customWidth="1"/>
    <col min="12634" max="12800" width="10.6640625" style="423"/>
    <col min="12801" max="12801" width="47.6640625" style="423" customWidth="1"/>
    <col min="12802" max="12802" width="0" style="423" hidden="1" customWidth="1"/>
    <col min="12803" max="12809" width="11.44140625" style="423" customWidth="1"/>
    <col min="12810" max="12810" width="3.6640625" style="423" customWidth="1"/>
    <col min="12811" max="12811" width="49.44140625" style="423" bestFit="1" customWidth="1"/>
    <col min="12812" max="12889" width="8.6640625" style="423" customWidth="1"/>
    <col min="12890" max="13056" width="10.6640625" style="423"/>
    <col min="13057" max="13057" width="47.6640625" style="423" customWidth="1"/>
    <col min="13058" max="13058" width="0" style="423" hidden="1" customWidth="1"/>
    <col min="13059" max="13065" width="11.44140625" style="423" customWidth="1"/>
    <col min="13066" max="13066" width="3.6640625" style="423" customWidth="1"/>
    <col min="13067" max="13067" width="49.44140625" style="423" bestFit="1" customWidth="1"/>
    <col min="13068" max="13145" width="8.6640625" style="423" customWidth="1"/>
    <col min="13146" max="13312" width="10.6640625" style="423"/>
    <col min="13313" max="13313" width="47.6640625" style="423" customWidth="1"/>
    <col min="13314" max="13314" width="0" style="423" hidden="1" customWidth="1"/>
    <col min="13315" max="13321" width="11.44140625" style="423" customWidth="1"/>
    <col min="13322" max="13322" width="3.6640625" style="423" customWidth="1"/>
    <col min="13323" max="13323" width="49.44140625" style="423" bestFit="1" customWidth="1"/>
    <col min="13324" max="13401" width="8.6640625" style="423" customWidth="1"/>
    <col min="13402" max="13568" width="10.6640625" style="423"/>
    <col min="13569" max="13569" width="47.6640625" style="423" customWidth="1"/>
    <col min="13570" max="13570" width="0" style="423" hidden="1" customWidth="1"/>
    <col min="13571" max="13577" width="11.44140625" style="423" customWidth="1"/>
    <col min="13578" max="13578" width="3.6640625" style="423" customWidth="1"/>
    <col min="13579" max="13579" width="49.44140625" style="423" bestFit="1" customWidth="1"/>
    <col min="13580" max="13657" width="8.6640625" style="423" customWidth="1"/>
    <col min="13658" max="13824" width="10.6640625" style="423"/>
    <col min="13825" max="13825" width="47.6640625" style="423" customWidth="1"/>
    <col min="13826" max="13826" width="0" style="423" hidden="1" customWidth="1"/>
    <col min="13827" max="13833" width="11.44140625" style="423" customWidth="1"/>
    <col min="13834" max="13834" width="3.6640625" style="423" customWidth="1"/>
    <col min="13835" max="13835" width="49.44140625" style="423" bestFit="1" customWidth="1"/>
    <col min="13836" max="13913" width="8.6640625" style="423" customWidth="1"/>
    <col min="13914" max="14080" width="10.6640625" style="423"/>
    <col min="14081" max="14081" width="47.6640625" style="423" customWidth="1"/>
    <col min="14082" max="14082" width="0" style="423" hidden="1" customWidth="1"/>
    <col min="14083" max="14089" width="11.44140625" style="423" customWidth="1"/>
    <col min="14090" max="14090" width="3.6640625" style="423" customWidth="1"/>
    <col min="14091" max="14091" width="49.44140625" style="423" bestFit="1" customWidth="1"/>
    <col min="14092" max="14169" width="8.6640625" style="423" customWidth="1"/>
    <col min="14170" max="14336" width="10.6640625" style="423"/>
    <col min="14337" max="14337" width="47.6640625" style="423" customWidth="1"/>
    <col min="14338" max="14338" width="0" style="423" hidden="1" customWidth="1"/>
    <col min="14339" max="14345" width="11.44140625" style="423" customWidth="1"/>
    <col min="14346" max="14346" width="3.6640625" style="423" customWidth="1"/>
    <col min="14347" max="14347" width="49.44140625" style="423" bestFit="1" customWidth="1"/>
    <col min="14348" max="14425" width="8.6640625" style="423" customWidth="1"/>
    <col min="14426" max="14592" width="10.6640625" style="423"/>
    <col min="14593" max="14593" width="47.6640625" style="423" customWidth="1"/>
    <col min="14594" max="14594" width="0" style="423" hidden="1" customWidth="1"/>
    <col min="14595" max="14601" width="11.44140625" style="423" customWidth="1"/>
    <col min="14602" max="14602" width="3.6640625" style="423" customWidth="1"/>
    <col min="14603" max="14603" width="49.44140625" style="423" bestFit="1" customWidth="1"/>
    <col min="14604" max="14681" width="8.6640625" style="423" customWidth="1"/>
    <col min="14682" max="14848" width="10.6640625" style="423"/>
    <col min="14849" max="14849" width="47.6640625" style="423" customWidth="1"/>
    <col min="14850" max="14850" width="0" style="423" hidden="1" customWidth="1"/>
    <col min="14851" max="14857" width="11.44140625" style="423" customWidth="1"/>
    <col min="14858" max="14858" width="3.6640625" style="423" customWidth="1"/>
    <col min="14859" max="14859" width="49.44140625" style="423" bestFit="1" customWidth="1"/>
    <col min="14860" max="14937" width="8.6640625" style="423" customWidth="1"/>
    <col min="14938" max="15104" width="10.6640625" style="423"/>
    <col min="15105" max="15105" width="47.6640625" style="423" customWidth="1"/>
    <col min="15106" max="15106" width="0" style="423" hidden="1" customWidth="1"/>
    <col min="15107" max="15113" width="11.44140625" style="423" customWidth="1"/>
    <col min="15114" max="15114" width="3.6640625" style="423" customWidth="1"/>
    <col min="15115" max="15115" width="49.44140625" style="423" bestFit="1" customWidth="1"/>
    <col min="15116" max="15193" width="8.6640625" style="423" customWidth="1"/>
    <col min="15194" max="15360" width="10.6640625" style="423"/>
    <col min="15361" max="15361" width="47.6640625" style="423" customWidth="1"/>
    <col min="15362" max="15362" width="0" style="423" hidden="1" customWidth="1"/>
    <col min="15363" max="15369" width="11.44140625" style="423" customWidth="1"/>
    <col min="15370" max="15370" width="3.6640625" style="423" customWidth="1"/>
    <col min="15371" max="15371" width="49.44140625" style="423" bestFit="1" customWidth="1"/>
    <col min="15372" max="15449" width="8.6640625" style="423" customWidth="1"/>
    <col min="15450" max="15616" width="10.6640625" style="423"/>
    <col min="15617" max="15617" width="47.6640625" style="423" customWidth="1"/>
    <col min="15618" max="15618" width="0" style="423" hidden="1" customWidth="1"/>
    <col min="15619" max="15625" width="11.44140625" style="423" customWidth="1"/>
    <col min="15626" max="15626" width="3.6640625" style="423" customWidth="1"/>
    <col min="15627" max="15627" width="49.44140625" style="423" bestFit="1" customWidth="1"/>
    <col min="15628" max="15705" width="8.6640625" style="423" customWidth="1"/>
    <col min="15706" max="15872" width="10.6640625" style="423"/>
    <col min="15873" max="15873" width="47.6640625" style="423" customWidth="1"/>
    <col min="15874" max="15874" width="0" style="423" hidden="1" customWidth="1"/>
    <col min="15875" max="15881" width="11.44140625" style="423" customWidth="1"/>
    <col min="15882" max="15882" width="3.6640625" style="423" customWidth="1"/>
    <col min="15883" max="15883" width="49.44140625" style="423" bestFit="1" customWidth="1"/>
    <col min="15884" max="15961" width="8.6640625" style="423" customWidth="1"/>
    <col min="15962" max="16128" width="10.6640625" style="423"/>
    <col min="16129" max="16129" width="47.6640625" style="423" customWidth="1"/>
    <col min="16130" max="16130" width="0" style="423" hidden="1" customWidth="1"/>
    <col min="16131" max="16137" width="11.44140625" style="423" customWidth="1"/>
    <col min="16138" max="16138" width="3.6640625" style="423" customWidth="1"/>
    <col min="16139" max="16139" width="49.44140625" style="423" bestFit="1" customWidth="1"/>
    <col min="16140" max="16217" width="8.6640625" style="423" customWidth="1"/>
    <col min="16218" max="16384" width="10.6640625" style="423"/>
  </cols>
  <sheetData>
    <row r="1" spans="1:11" s="454" customFormat="1" ht="18">
      <c r="A1" s="890" t="s">
        <v>1051</v>
      </c>
      <c r="B1" s="890"/>
      <c r="C1" s="890"/>
      <c r="D1" s="890"/>
      <c r="E1" s="890"/>
      <c r="F1" s="1226" t="s">
        <v>751</v>
      </c>
      <c r="G1" s="890"/>
      <c r="H1" s="890"/>
      <c r="I1" s="890"/>
      <c r="J1" s="890"/>
      <c r="K1" s="891"/>
    </row>
    <row r="2" spans="1:11" s="454" customFormat="1" ht="18">
      <c r="A2" s="1412" t="s">
        <v>1052</v>
      </c>
      <c r="B2" s="1412"/>
      <c r="C2" s="1412"/>
      <c r="D2" s="1412"/>
      <c r="E2" s="1412"/>
      <c r="F2" s="1412"/>
      <c r="G2" s="1412"/>
      <c r="H2" s="1412"/>
      <c r="I2" s="1412"/>
      <c r="J2" s="1412"/>
      <c r="K2" s="884" t="s">
        <v>62</v>
      </c>
    </row>
    <row r="3" spans="1:11" ht="18">
      <c r="A3" s="1413"/>
      <c r="B3" s="1360" t="s">
        <v>231</v>
      </c>
      <c r="C3" s="1360"/>
      <c r="D3" s="1360"/>
      <c r="E3" s="1360"/>
      <c r="F3" s="1360"/>
      <c r="G3" s="1360"/>
      <c r="H3" s="683"/>
      <c r="I3" s="885" t="s">
        <v>4</v>
      </c>
      <c r="J3" s="886"/>
      <c r="K3" s="886"/>
    </row>
    <row r="4" spans="1:11" ht="18">
      <c r="A4" s="1414"/>
      <c r="B4" s="700">
        <v>2013</v>
      </c>
      <c r="C4" s="700">
        <v>2014</v>
      </c>
      <c r="D4" s="700">
        <v>2015</v>
      </c>
      <c r="E4" s="700">
        <v>2016</v>
      </c>
      <c r="F4" s="700">
        <v>2017</v>
      </c>
      <c r="G4" s="700">
        <v>2018</v>
      </c>
      <c r="H4" s="1222">
        <v>2019</v>
      </c>
      <c r="I4" s="887" t="s">
        <v>331</v>
      </c>
      <c r="J4" s="888"/>
      <c r="K4" s="889"/>
    </row>
    <row r="5" spans="1:11" s="425" customFormat="1" ht="18.75" customHeight="1">
      <c r="A5" s="701" t="s">
        <v>139</v>
      </c>
      <c r="B5" s="702">
        <v>260822.67291699993</v>
      </c>
      <c r="C5" s="702">
        <v>251142.42883100011</v>
      </c>
      <c r="D5" s="702">
        <v>213619.2114550001</v>
      </c>
      <c r="E5" s="702">
        <v>202189.24185900015</v>
      </c>
      <c r="F5" s="702">
        <v>238715.127912</v>
      </c>
      <c r="G5" s="702">
        <v>231152.48264500001</v>
      </c>
      <c r="H5" s="702">
        <v>210345.20300000001</v>
      </c>
      <c r="I5" s="703">
        <f>(H5/G5-1)*100</f>
        <v>-9.0015384679884463</v>
      </c>
      <c r="J5" s="704"/>
      <c r="K5" s="701" t="s">
        <v>140</v>
      </c>
    </row>
    <row r="6" spans="1:11" s="425" customFormat="1" ht="18.75" customHeight="1">
      <c r="A6" s="705" t="s">
        <v>386</v>
      </c>
      <c r="B6" s="702">
        <f>SUM(B7:B33)+1</f>
        <v>96851.928453999979</v>
      </c>
      <c r="C6" s="702">
        <f t="shared" ref="C6:H6" si="0">SUM(C7:C33)</f>
        <v>93328.20759000002</v>
      </c>
      <c r="D6" s="702">
        <f t="shared" si="0"/>
        <v>82586.935928999985</v>
      </c>
      <c r="E6" s="702">
        <f t="shared" si="0"/>
        <v>80747.699648000009</v>
      </c>
      <c r="F6" s="702">
        <f t="shared" si="0"/>
        <v>88777.96469600001</v>
      </c>
      <c r="G6" s="702">
        <f t="shared" si="0"/>
        <v>84688.716847000003</v>
      </c>
      <c r="H6" s="702">
        <f t="shared" si="0"/>
        <v>73549.736068000013</v>
      </c>
      <c r="I6" s="703">
        <f t="shared" ref="I6:I33" si="1">(H6/G6-1)*100</f>
        <v>-13.15285104522702</v>
      </c>
      <c r="J6" s="706"/>
      <c r="K6" s="705" t="s">
        <v>387</v>
      </c>
    </row>
    <row r="7" spans="1:11" s="425" customFormat="1" ht="18.75" customHeight="1">
      <c r="A7" s="707" t="s">
        <v>388</v>
      </c>
      <c r="B7" s="685">
        <v>25598.452306999996</v>
      </c>
      <c r="C7" s="685">
        <v>23482.149673</v>
      </c>
      <c r="D7" s="685">
        <v>22735.873991999997</v>
      </c>
      <c r="E7" s="685">
        <v>22647.552389000004</v>
      </c>
      <c r="F7" s="685">
        <v>22281.368503000005</v>
      </c>
      <c r="G7" s="685">
        <v>21535.223037</v>
      </c>
      <c r="H7" s="685">
        <v>19278.825939000002</v>
      </c>
      <c r="I7" s="708">
        <f t="shared" si="1"/>
        <v>-10.477704800750132</v>
      </c>
      <c r="J7" s="709"/>
      <c r="K7" s="707" t="s">
        <v>389</v>
      </c>
    </row>
    <row r="8" spans="1:11" ht="18.75" customHeight="1">
      <c r="A8" s="707" t="s">
        <v>390</v>
      </c>
      <c r="B8" s="685">
        <v>1845.345722</v>
      </c>
      <c r="C8" s="685">
        <v>1895.5789969999998</v>
      </c>
      <c r="D8" s="685">
        <v>1626.0986720000001</v>
      </c>
      <c r="E8" s="685">
        <v>1568.3862849999998</v>
      </c>
      <c r="F8" s="685">
        <v>1530.5376410000001</v>
      </c>
      <c r="G8" s="685">
        <v>1579.294932</v>
      </c>
      <c r="H8" s="685">
        <v>1360.9862469999998</v>
      </c>
      <c r="I8" s="708">
        <f t="shared" si="1"/>
        <v>-13.823173909862218</v>
      </c>
      <c r="J8" s="709"/>
      <c r="K8" s="707" t="s">
        <v>391</v>
      </c>
    </row>
    <row r="9" spans="1:11" ht="18.75" customHeight="1">
      <c r="A9" s="707" t="s">
        <v>392</v>
      </c>
      <c r="B9" s="685">
        <v>3983.7845979999997</v>
      </c>
      <c r="C9" s="685">
        <v>4017.3685850000002</v>
      </c>
      <c r="D9" s="685">
        <v>3250.4428430000003</v>
      </c>
      <c r="E9" s="685">
        <v>3257.6610649999993</v>
      </c>
      <c r="F9" s="685">
        <v>3871.2776530000001</v>
      </c>
      <c r="G9" s="685">
        <v>3646.3312849999998</v>
      </c>
      <c r="H9" s="685">
        <v>3229.2797030000002</v>
      </c>
      <c r="I9" s="708">
        <f t="shared" si="1"/>
        <v>-11.437566951627097</v>
      </c>
      <c r="J9" s="709"/>
      <c r="K9" s="707" t="s">
        <v>393</v>
      </c>
    </row>
    <row r="10" spans="1:11" ht="18.75" customHeight="1">
      <c r="A10" s="707" t="s">
        <v>394</v>
      </c>
      <c r="B10" s="685">
        <v>2810.6866359999995</v>
      </c>
      <c r="C10" s="685">
        <v>2924.6589620000004</v>
      </c>
      <c r="D10" s="685">
        <v>2348.2446989999999</v>
      </c>
      <c r="E10" s="685">
        <v>2162.7721489999999</v>
      </c>
      <c r="F10" s="685">
        <v>2791.3226520000003</v>
      </c>
      <c r="G10" s="685">
        <v>2545.8668870000001</v>
      </c>
      <c r="H10" s="685">
        <v>2384.901108</v>
      </c>
      <c r="I10" s="708">
        <f t="shared" si="1"/>
        <v>-6.322631392157307</v>
      </c>
      <c r="J10" s="709"/>
      <c r="K10" s="707" t="s">
        <v>395</v>
      </c>
    </row>
    <row r="11" spans="1:11" ht="18.75" customHeight="1">
      <c r="A11" s="707" t="s">
        <v>396</v>
      </c>
      <c r="B11" s="685">
        <v>2756.8964440000004</v>
      </c>
      <c r="C11" s="685">
        <v>2514.8976139999995</v>
      </c>
      <c r="D11" s="685">
        <v>2309.5146469999995</v>
      </c>
      <c r="E11" s="685">
        <v>2662.0872569999997</v>
      </c>
      <c r="F11" s="685">
        <v>2924.2053229999997</v>
      </c>
      <c r="G11" s="685">
        <v>2746.990155</v>
      </c>
      <c r="H11" s="685">
        <v>2338.3501309999997</v>
      </c>
      <c r="I11" s="708">
        <f t="shared" si="1"/>
        <v>-14.875918767171569</v>
      </c>
      <c r="J11" s="709"/>
      <c r="K11" s="707" t="s">
        <v>397</v>
      </c>
    </row>
    <row r="12" spans="1:11" ht="18.75" customHeight="1">
      <c r="A12" s="707" t="s">
        <v>398</v>
      </c>
      <c r="B12" s="685">
        <v>860.36550299999999</v>
      </c>
      <c r="C12" s="685">
        <v>1074.4897860000001</v>
      </c>
      <c r="D12" s="685">
        <v>830.43369399999995</v>
      </c>
      <c r="E12" s="685">
        <v>932.12196899999992</v>
      </c>
      <c r="F12" s="685">
        <v>837.97933999999987</v>
      </c>
      <c r="G12" s="685">
        <v>857.22436300000015</v>
      </c>
      <c r="H12" s="685">
        <v>963.14298999999983</v>
      </c>
      <c r="I12" s="708">
        <f t="shared" si="1"/>
        <v>12.355998216070251</v>
      </c>
      <c r="J12" s="709"/>
      <c r="K12" s="707" t="s">
        <v>399</v>
      </c>
    </row>
    <row r="13" spans="1:11" ht="18.75" customHeight="1">
      <c r="A13" s="707" t="s">
        <v>400</v>
      </c>
      <c r="B13" s="685">
        <v>267.02876400000002</v>
      </c>
      <c r="C13" s="685">
        <v>312.532599</v>
      </c>
      <c r="D13" s="685">
        <v>282.04188199999999</v>
      </c>
      <c r="E13" s="685">
        <v>233.55475099999998</v>
      </c>
      <c r="F13" s="685">
        <v>287.32457099999999</v>
      </c>
      <c r="G13" s="685">
        <v>225.17165599999998</v>
      </c>
      <c r="H13" s="685">
        <v>195.64627899999999</v>
      </c>
      <c r="I13" s="708">
        <f t="shared" si="1"/>
        <v>-13.112386134425369</v>
      </c>
      <c r="J13" s="709"/>
      <c r="K13" s="707" t="s">
        <v>401</v>
      </c>
    </row>
    <row r="14" spans="1:11" ht="18.75" customHeight="1">
      <c r="A14" s="707" t="s">
        <v>402</v>
      </c>
      <c r="B14" s="685">
        <v>1310.3264040000001</v>
      </c>
      <c r="C14" s="685">
        <v>1188.440668</v>
      </c>
      <c r="D14" s="685">
        <v>1010.84425</v>
      </c>
      <c r="E14" s="685">
        <v>952.65224299999988</v>
      </c>
      <c r="F14" s="685">
        <v>963.65918099999999</v>
      </c>
      <c r="G14" s="685">
        <v>1010.2305050000001</v>
      </c>
      <c r="H14" s="685">
        <v>911.24425399999996</v>
      </c>
      <c r="I14" s="708">
        <f t="shared" si="1"/>
        <v>-9.7983826968282006</v>
      </c>
      <c r="J14" s="709"/>
      <c r="K14" s="707" t="s">
        <v>403</v>
      </c>
    </row>
    <row r="15" spans="1:11" ht="18.75" customHeight="1">
      <c r="A15" s="707" t="s">
        <v>404</v>
      </c>
      <c r="B15" s="685">
        <v>8650.2046870000013</v>
      </c>
      <c r="C15" s="685">
        <v>8584.3035330000002</v>
      </c>
      <c r="D15" s="685">
        <v>7983.1097959999988</v>
      </c>
      <c r="E15" s="685">
        <v>7679.1382389999999</v>
      </c>
      <c r="F15" s="685">
        <v>8425.0891110000011</v>
      </c>
      <c r="G15" s="685">
        <v>7836.5280179999991</v>
      </c>
      <c r="H15" s="685">
        <v>6760.0627540000014</v>
      </c>
      <c r="I15" s="708">
        <f t="shared" si="1"/>
        <v>-13.736507564669287</v>
      </c>
      <c r="J15" s="709"/>
      <c r="K15" s="707" t="s">
        <v>405</v>
      </c>
    </row>
    <row r="16" spans="1:11" ht="18.75" customHeight="1">
      <c r="A16" s="707" t="s">
        <v>406</v>
      </c>
      <c r="B16" s="685">
        <v>218.26416599999999</v>
      </c>
      <c r="C16" s="685">
        <v>144.082798</v>
      </c>
      <c r="D16" s="685">
        <v>142.86380799999998</v>
      </c>
      <c r="E16" s="685">
        <v>146.34372200000001</v>
      </c>
      <c r="F16" s="685">
        <v>222.73017099999998</v>
      </c>
      <c r="G16" s="685">
        <v>212.68119200000001</v>
      </c>
      <c r="H16" s="685">
        <v>224.02694299999999</v>
      </c>
      <c r="I16" s="708">
        <f t="shared" si="1"/>
        <v>5.3346282731008943</v>
      </c>
      <c r="J16" s="709"/>
      <c r="K16" s="707" t="s">
        <v>407</v>
      </c>
    </row>
    <row r="17" spans="1:11" ht="18.75" customHeight="1">
      <c r="A17" s="707" t="s">
        <v>408</v>
      </c>
      <c r="B17" s="685">
        <v>3512.1077110000001</v>
      </c>
      <c r="C17" s="685">
        <v>3618.1745539999997</v>
      </c>
      <c r="D17" s="685">
        <v>3033.9615309999999</v>
      </c>
      <c r="E17" s="685">
        <v>3052.3938330000005</v>
      </c>
      <c r="F17" s="685">
        <v>3856.9223500000003</v>
      </c>
      <c r="G17" s="685">
        <v>3448.9089970000005</v>
      </c>
      <c r="H17" s="685">
        <v>3202.9850329999999</v>
      </c>
      <c r="I17" s="708">
        <f t="shared" si="1"/>
        <v>-7.1304857337179728</v>
      </c>
      <c r="J17" s="709"/>
      <c r="K17" s="707" t="s">
        <v>409</v>
      </c>
    </row>
    <row r="18" spans="1:11" ht="18.75" customHeight="1">
      <c r="A18" s="707" t="s">
        <v>410</v>
      </c>
      <c r="B18" s="685">
        <v>6582.7292870000001</v>
      </c>
      <c r="C18" s="685">
        <v>6195.8654179999994</v>
      </c>
      <c r="D18" s="685">
        <v>5792.3896940000004</v>
      </c>
      <c r="E18" s="685">
        <v>5479.9653450000005</v>
      </c>
      <c r="F18" s="685">
        <v>6806.3750930000006</v>
      </c>
      <c r="G18" s="685">
        <v>7637.4677949999996</v>
      </c>
      <c r="H18" s="685">
        <v>5638.2963300000001</v>
      </c>
      <c r="I18" s="708">
        <f t="shared" si="1"/>
        <v>-26.175841504808595</v>
      </c>
      <c r="J18" s="709"/>
      <c r="K18" s="707" t="s">
        <v>411</v>
      </c>
    </row>
    <row r="19" spans="1:11" ht="18.75" customHeight="1">
      <c r="A19" s="707" t="s">
        <v>412</v>
      </c>
      <c r="B19" s="685">
        <v>844.194074</v>
      </c>
      <c r="C19" s="685">
        <v>921.36708699999997</v>
      </c>
      <c r="D19" s="685">
        <v>856.3900329999999</v>
      </c>
      <c r="E19" s="685">
        <v>844.63776599999994</v>
      </c>
      <c r="F19" s="685">
        <v>989.11897999999985</v>
      </c>
      <c r="G19" s="685">
        <v>908.76269399999978</v>
      </c>
      <c r="H19" s="685">
        <v>826.109554</v>
      </c>
      <c r="I19" s="708">
        <f t="shared" si="1"/>
        <v>-9.0951290744775921</v>
      </c>
      <c r="J19" s="709"/>
      <c r="K19" s="707" t="s">
        <v>413</v>
      </c>
    </row>
    <row r="20" spans="1:11" ht="18.75" customHeight="1">
      <c r="A20" s="707" t="s">
        <v>414</v>
      </c>
      <c r="B20" s="685">
        <v>6624.0057890000007</v>
      </c>
      <c r="C20" s="685">
        <v>6293.257043999999</v>
      </c>
      <c r="D20" s="685">
        <v>5706.4830600000005</v>
      </c>
      <c r="E20" s="685">
        <v>5800.683145</v>
      </c>
      <c r="F20" s="685">
        <v>6531.6309699999993</v>
      </c>
      <c r="G20" s="685">
        <v>5682.7498779999996</v>
      </c>
      <c r="H20" s="685">
        <v>4446.1124500000014</v>
      </c>
      <c r="I20" s="708">
        <f t="shared" si="1"/>
        <v>-21.761250354999319</v>
      </c>
      <c r="J20" s="709"/>
      <c r="K20" s="707" t="s">
        <v>415</v>
      </c>
    </row>
    <row r="21" spans="1:11" ht="18.75" customHeight="1">
      <c r="A21" s="707" t="s">
        <v>416</v>
      </c>
      <c r="B21" s="685">
        <v>2096.0116659999999</v>
      </c>
      <c r="C21" s="685">
        <v>2071.303805</v>
      </c>
      <c r="D21" s="685">
        <v>1666.8982760000001</v>
      </c>
      <c r="E21" s="685">
        <v>1542.2051220000001</v>
      </c>
      <c r="F21" s="685">
        <v>1804.9191509999998</v>
      </c>
      <c r="G21" s="685">
        <v>1782.2616590000005</v>
      </c>
      <c r="H21" s="685">
        <v>1578.2506450000001</v>
      </c>
      <c r="I21" s="708">
        <f t="shared" si="1"/>
        <v>-11.446748740275758</v>
      </c>
      <c r="J21" s="709"/>
      <c r="K21" s="707" t="s">
        <v>417</v>
      </c>
    </row>
    <row r="22" spans="1:11" ht="18.75" customHeight="1">
      <c r="A22" s="707" t="s">
        <v>418</v>
      </c>
      <c r="B22" s="685">
        <v>13530.847867999999</v>
      </c>
      <c r="C22" s="685">
        <v>12945.259545999999</v>
      </c>
      <c r="D22" s="685">
        <v>11342.851905999998</v>
      </c>
      <c r="E22" s="685">
        <v>10701.289088</v>
      </c>
      <c r="F22" s="685">
        <v>12119.734060999997</v>
      </c>
      <c r="G22" s="685">
        <v>10791.918747000002</v>
      </c>
      <c r="H22" s="685">
        <v>9349.5666500000007</v>
      </c>
      <c r="I22" s="708">
        <f t="shared" si="1"/>
        <v>-13.365112644134335</v>
      </c>
      <c r="J22" s="709"/>
      <c r="K22" s="707" t="s">
        <v>419</v>
      </c>
    </row>
    <row r="23" spans="1:11" ht="18.75" customHeight="1">
      <c r="A23" s="707" t="s">
        <v>420</v>
      </c>
      <c r="B23" s="685">
        <v>170.58936600000004</v>
      </c>
      <c r="C23" s="685">
        <v>171.67044900000002</v>
      </c>
      <c r="D23" s="685">
        <v>123.18221799999999</v>
      </c>
      <c r="E23" s="685">
        <v>198.40729099999999</v>
      </c>
      <c r="F23" s="685">
        <v>138.79544200000001</v>
      </c>
      <c r="G23" s="685">
        <v>166.67357999999999</v>
      </c>
      <c r="H23" s="685">
        <v>166.667157</v>
      </c>
      <c r="I23" s="708">
        <f t="shared" si="1"/>
        <v>-3.8536401509969842E-3</v>
      </c>
      <c r="J23" s="709"/>
      <c r="K23" s="707" t="s">
        <v>421</v>
      </c>
    </row>
    <row r="24" spans="1:11" ht="18.75" customHeight="1">
      <c r="A24" s="707" t="s">
        <v>422</v>
      </c>
      <c r="B24" s="685">
        <v>354.02357099999995</v>
      </c>
      <c r="C24" s="685">
        <v>290.26035400000001</v>
      </c>
      <c r="D24" s="685">
        <v>251.03590300000002</v>
      </c>
      <c r="E24" s="685">
        <v>282.276568</v>
      </c>
      <c r="F24" s="685">
        <v>504.25040899999999</v>
      </c>
      <c r="G24" s="685">
        <v>401.40757199999996</v>
      </c>
      <c r="H24" s="685">
        <v>304.06207799999999</v>
      </c>
      <c r="I24" s="708">
        <f t="shared" si="1"/>
        <v>-24.25103580258321</v>
      </c>
      <c r="J24" s="709"/>
      <c r="K24" s="707" t="s">
        <v>423</v>
      </c>
    </row>
    <row r="25" spans="1:11" s="425" customFormat="1" ht="18.75" customHeight="1">
      <c r="A25" s="707" t="s">
        <v>424</v>
      </c>
      <c r="B25" s="685">
        <v>142.03256099999999</v>
      </c>
      <c r="C25" s="685">
        <v>157.944377</v>
      </c>
      <c r="D25" s="685">
        <v>230.59992399999999</v>
      </c>
      <c r="E25" s="685">
        <v>140.86989199999999</v>
      </c>
      <c r="F25" s="685">
        <v>129.11484000000002</v>
      </c>
      <c r="G25" s="685">
        <v>171.81966100000002</v>
      </c>
      <c r="H25" s="685">
        <v>114.563435</v>
      </c>
      <c r="I25" s="708">
        <f t="shared" si="1"/>
        <v>-33.323442536648948</v>
      </c>
      <c r="J25" s="709"/>
      <c r="K25" s="707" t="s">
        <v>425</v>
      </c>
    </row>
    <row r="26" spans="1:11" ht="18.75" customHeight="1">
      <c r="A26" s="707" t="s">
        <v>426</v>
      </c>
      <c r="B26" s="685">
        <v>1280.7831339999998</v>
      </c>
      <c r="C26" s="685">
        <v>1236.5155</v>
      </c>
      <c r="D26" s="685">
        <v>1376.247852</v>
      </c>
      <c r="E26" s="685">
        <v>1375.583277</v>
      </c>
      <c r="F26" s="685">
        <v>1590.3580029999998</v>
      </c>
      <c r="G26" s="685">
        <v>1518.6476499999999</v>
      </c>
      <c r="H26" s="685">
        <v>1308.0847900000001</v>
      </c>
      <c r="I26" s="708">
        <f t="shared" si="1"/>
        <v>-13.865155620528558</v>
      </c>
      <c r="J26" s="709"/>
      <c r="K26" s="707" t="s">
        <v>427</v>
      </c>
    </row>
    <row r="27" spans="1:11" s="425" customFormat="1" ht="18.75" customHeight="1">
      <c r="A27" s="707" t="s">
        <v>428</v>
      </c>
      <c r="B27" s="685">
        <v>77.934791000000004</v>
      </c>
      <c r="C27" s="685">
        <v>43.489612000000008</v>
      </c>
      <c r="D27" s="685">
        <v>27.531445000000009</v>
      </c>
      <c r="E27" s="685">
        <v>40.403104000000006</v>
      </c>
      <c r="F27" s="685">
        <v>64.128703999999999</v>
      </c>
      <c r="G27" s="685">
        <v>38.7012</v>
      </c>
      <c r="H27" s="685">
        <v>72.491831999999988</v>
      </c>
      <c r="I27" s="708">
        <f t="shared" si="1"/>
        <v>87.311587237605011</v>
      </c>
      <c r="J27" s="709"/>
      <c r="K27" s="707" t="s">
        <v>428</v>
      </c>
    </row>
    <row r="28" spans="1:11" ht="18.75" customHeight="1">
      <c r="A28" s="707" t="s">
        <v>429</v>
      </c>
      <c r="B28" s="685">
        <v>3387.7258350000002</v>
      </c>
      <c r="C28" s="685">
        <v>3252.3003859999999</v>
      </c>
      <c r="D28" s="685">
        <v>3148.4866440000001</v>
      </c>
      <c r="E28" s="685">
        <v>3368.7283609999999</v>
      </c>
      <c r="F28" s="685">
        <v>3604.5849010000002</v>
      </c>
      <c r="G28" s="685">
        <v>3229.8711900000003</v>
      </c>
      <c r="H28" s="685">
        <v>2603.2432039999999</v>
      </c>
      <c r="I28" s="708">
        <f t="shared" si="1"/>
        <v>-19.40102094288164</v>
      </c>
      <c r="J28" s="709"/>
      <c r="K28" s="707" t="s">
        <v>430</v>
      </c>
    </row>
    <row r="29" spans="1:11" ht="18.75" customHeight="1">
      <c r="A29" s="707" t="s">
        <v>431</v>
      </c>
      <c r="B29" s="685">
        <v>714.20080599999983</v>
      </c>
      <c r="C29" s="685">
        <v>815.77874899999995</v>
      </c>
      <c r="D29" s="685">
        <v>697.05664899999999</v>
      </c>
      <c r="E29" s="685">
        <v>719.18553399999996</v>
      </c>
      <c r="F29" s="685">
        <v>726.12924600000008</v>
      </c>
      <c r="G29" s="685">
        <v>771.63798300000008</v>
      </c>
      <c r="H29" s="685">
        <v>903.20129199999985</v>
      </c>
      <c r="I29" s="708">
        <f t="shared" si="1"/>
        <v>17.049874669013001</v>
      </c>
      <c r="J29" s="709"/>
      <c r="K29" s="707" t="s">
        <v>432</v>
      </c>
    </row>
    <row r="30" spans="1:11" ht="18.75" customHeight="1">
      <c r="A30" s="707" t="s">
        <v>433</v>
      </c>
      <c r="B30" s="685">
        <v>3716.8975459999997</v>
      </c>
      <c r="C30" s="685">
        <v>3540.6084330000003</v>
      </c>
      <c r="D30" s="685">
        <v>2718.0482619999998</v>
      </c>
      <c r="E30" s="685">
        <v>2388.9898310000003</v>
      </c>
      <c r="F30" s="685">
        <v>2596.4774059999995</v>
      </c>
      <c r="G30" s="685">
        <v>2720.9560859999997</v>
      </c>
      <c r="H30" s="685">
        <v>2770.9077889999999</v>
      </c>
      <c r="I30" s="708">
        <f t="shared" si="1"/>
        <v>1.8358143763147927</v>
      </c>
      <c r="J30" s="709"/>
      <c r="K30" s="707" t="s">
        <v>434</v>
      </c>
    </row>
    <row r="31" spans="1:11" ht="18.75" customHeight="1">
      <c r="A31" s="707" t="s">
        <v>906</v>
      </c>
      <c r="B31" s="685">
        <v>1116.2425880000001</v>
      </c>
      <c r="C31" s="685">
        <v>942.50852400000008</v>
      </c>
      <c r="D31" s="685">
        <v>889.9233270000002</v>
      </c>
      <c r="E31" s="685">
        <v>972.20830599999988</v>
      </c>
      <c r="F31" s="685">
        <v>917.66846800000008</v>
      </c>
      <c r="G31" s="685">
        <v>798.47895499999981</v>
      </c>
      <c r="H31" s="685">
        <v>771.58449299999984</v>
      </c>
      <c r="I31" s="708">
        <f t="shared" si="1"/>
        <v>-3.3682117520555055</v>
      </c>
      <c r="J31" s="709"/>
      <c r="K31" s="707" t="s">
        <v>435</v>
      </c>
    </row>
    <row r="32" spans="1:11" ht="18.75" customHeight="1">
      <c r="A32" s="707" t="s">
        <v>436</v>
      </c>
      <c r="B32" s="685">
        <v>326.36567299999996</v>
      </c>
      <c r="C32" s="685">
        <v>322.354579</v>
      </c>
      <c r="D32" s="685">
        <v>355.02614899999992</v>
      </c>
      <c r="E32" s="685">
        <v>308.12908999999996</v>
      </c>
      <c r="F32" s="685">
        <v>398.24023099999999</v>
      </c>
      <c r="G32" s="685">
        <v>363.54767399999997</v>
      </c>
      <c r="H32" s="685">
        <v>372.14349799999997</v>
      </c>
      <c r="I32" s="708">
        <f t="shared" si="1"/>
        <v>2.3644282757809609</v>
      </c>
      <c r="J32" s="709"/>
      <c r="K32" s="707" t="s">
        <v>437</v>
      </c>
    </row>
    <row r="33" spans="1:11" s="425" customFormat="1" ht="18.75" customHeight="1">
      <c r="A33" s="707" t="s">
        <v>438</v>
      </c>
      <c r="B33" s="685">
        <v>4072.8809569999994</v>
      </c>
      <c r="C33" s="685">
        <v>4371.0459580000006</v>
      </c>
      <c r="D33" s="685">
        <v>1851.3547729999998</v>
      </c>
      <c r="E33" s="685">
        <v>1289.4740259999999</v>
      </c>
      <c r="F33" s="685">
        <v>1864.022295</v>
      </c>
      <c r="G33" s="685">
        <v>2059.3634959999999</v>
      </c>
      <c r="H33" s="685">
        <v>1474.9994899999997</v>
      </c>
      <c r="I33" s="708">
        <f t="shared" si="1"/>
        <v>-28.37595243069222</v>
      </c>
      <c r="J33" s="709"/>
      <c r="K33" s="707" t="s">
        <v>439</v>
      </c>
    </row>
    <row r="34" spans="1:11" ht="18.75" customHeight="1">
      <c r="A34" s="705" t="s">
        <v>905</v>
      </c>
      <c r="B34" s="702">
        <f t="shared" ref="B34:H34" si="2">+B35+B41+B49+B54+B68+B69</f>
        <v>163971.87454799996</v>
      </c>
      <c r="C34" s="702">
        <f t="shared" si="2"/>
        <v>157814.22161499999</v>
      </c>
      <c r="D34" s="702">
        <f t="shared" si="2"/>
        <v>131032.275526</v>
      </c>
      <c r="E34" s="702">
        <f t="shared" si="2"/>
        <v>121441.54221100001</v>
      </c>
      <c r="F34" s="702">
        <f t="shared" si="2"/>
        <v>149937.16321600002</v>
      </c>
      <c r="G34" s="702">
        <f t="shared" si="2"/>
        <v>146463.76579800001</v>
      </c>
      <c r="H34" s="702">
        <f t="shared" si="2"/>
        <v>142432.02512500001</v>
      </c>
      <c r="I34" s="703">
        <f t="shared" ref="I34:I69" si="3">(G34/F34-1)*100</f>
        <v>-2.316568716853884</v>
      </c>
      <c r="J34" s="706"/>
      <c r="K34" s="705" t="s">
        <v>440</v>
      </c>
    </row>
    <row r="35" spans="1:11" ht="18.75" customHeight="1">
      <c r="A35" s="705" t="s">
        <v>441</v>
      </c>
      <c r="B35" s="702">
        <v>42667.543876999996</v>
      </c>
      <c r="C35" s="702">
        <v>36842.068723000004</v>
      </c>
      <c r="D35" s="702">
        <v>28757.528602999995</v>
      </c>
      <c r="E35" s="702">
        <v>22439.302567000002</v>
      </c>
      <c r="F35" s="702">
        <v>32251.127215999997</v>
      </c>
      <c r="G35" s="702">
        <v>30405.484205999997</v>
      </c>
      <c r="H35" s="702">
        <v>36934.719157000007</v>
      </c>
      <c r="I35" s="703">
        <f t="shared" si="3"/>
        <v>-5.7227240388806111</v>
      </c>
      <c r="J35" s="709"/>
      <c r="K35" s="705" t="s">
        <v>442</v>
      </c>
    </row>
    <row r="36" spans="1:11" ht="18.75" customHeight="1">
      <c r="A36" s="707" t="s">
        <v>443</v>
      </c>
      <c r="B36" s="685">
        <v>9797.0133010000009</v>
      </c>
      <c r="C36" s="685">
        <v>4993.3773309999997</v>
      </c>
      <c r="D36" s="685">
        <v>2527.6333119999999</v>
      </c>
      <c r="E36" s="685">
        <v>2568.9621929999998</v>
      </c>
      <c r="F36" s="685">
        <v>6946.016353</v>
      </c>
      <c r="G36" s="685">
        <v>2884.3488670000002</v>
      </c>
      <c r="H36" s="685">
        <v>3374.7988150000006</v>
      </c>
      <c r="I36" s="708">
        <f t="shared" si="3"/>
        <v>-58.474775750358788</v>
      </c>
      <c r="J36" s="709"/>
      <c r="K36" s="707" t="s">
        <v>444</v>
      </c>
    </row>
    <row r="37" spans="1:11" ht="18.75" customHeight="1">
      <c r="A37" s="707" t="s">
        <v>1045</v>
      </c>
      <c r="B37" s="685">
        <v>92.681920000000019</v>
      </c>
      <c r="C37" s="685">
        <v>109.17223200000001</v>
      </c>
      <c r="D37" s="685">
        <v>93.983081000000027</v>
      </c>
      <c r="E37" s="685">
        <v>89.248982999999996</v>
      </c>
      <c r="F37" s="685">
        <v>92.198750000000004</v>
      </c>
      <c r="G37" s="685">
        <v>89.415762000000001</v>
      </c>
      <c r="H37" s="685">
        <v>62.465207999999997</v>
      </c>
      <c r="I37" s="708">
        <f t="shared" si="3"/>
        <v>-3.0184660854946532</v>
      </c>
      <c r="J37" s="709"/>
      <c r="K37" s="707" t="s">
        <v>555</v>
      </c>
    </row>
    <row r="38" spans="1:11" ht="18.75" customHeight="1">
      <c r="A38" s="707" t="s">
        <v>446</v>
      </c>
      <c r="B38" s="685">
        <v>26046.540612999997</v>
      </c>
      <c r="C38" s="685">
        <v>25411.700164999998</v>
      </c>
      <c r="D38" s="685">
        <v>20744.049726000005</v>
      </c>
      <c r="E38" s="685">
        <v>15467.236735999997</v>
      </c>
      <c r="F38" s="685">
        <v>20097.026963999997</v>
      </c>
      <c r="G38" s="685">
        <v>22710.751224</v>
      </c>
      <c r="H38" s="685">
        <v>23115.236225999997</v>
      </c>
      <c r="I38" s="708">
        <f t="shared" si="3"/>
        <v>13.005526960191638</v>
      </c>
      <c r="J38" s="709"/>
      <c r="K38" s="707" t="s">
        <v>447</v>
      </c>
    </row>
    <row r="39" spans="1:11" ht="18.75" customHeight="1">
      <c r="A39" s="707" t="s">
        <v>448</v>
      </c>
      <c r="B39" s="685">
        <v>4607.6462369999999</v>
      </c>
      <c r="C39" s="685">
        <v>4295.9934380000013</v>
      </c>
      <c r="D39" s="685">
        <v>3519.2546029999999</v>
      </c>
      <c r="E39" s="685">
        <v>2596.4363839999996</v>
      </c>
      <c r="F39" s="685">
        <v>2936.030256</v>
      </c>
      <c r="G39" s="685">
        <v>2753.6535069999995</v>
      </c>
      <c r="H39" s="685">
        <v>2725.4191850000002</v>
      </c>
      <c r="I39" s="708">
        <f t="shared" si="3"/>
        <v>-6.2116781197094184</v>
      </c>
      <c r="J39" s="709"/>
      <c r="K39" s="707" t="s">
        <v>449</v>
      </c>
    </row>
    <row r="40" spans="1:11" ht="18.75" customHeight="1">
      <c r="A40" s="707" t="s">
        <v>229</v>
      </c>
      <c r="B40" s="685">
        <f t="shared" ref="B40:H40" si="4">B35-SUM(B36:B39)</f>
        <v>2123.6618059999964</v>
      </c>
      <c r="C40" s="685">
        <f t="shared" si="4"/>
        <v>2031.8255570000038</v>
      </c>
      <c r="D40" s="685">
        <f t="shared" si="4"/>
        <v>1872.607880999989</v>
      </c>
      <c r="E40" s="685">
        <f t="shared" si="4"/>
        <v>1717.4182710000059</v>
      </c>
      <c r="F40" s="685">
        <f t="shared" si="4"/>
        <v>2179.8548929999997</v>
      </c>
      <c r="G40" s="685">
        <f t="shared" si="4"/>
        <v>1967.3148459999975</v>
      </c>
      <c r="H40" s="685">
        <f t="shared" si="4"/>
        <v>7656.799723000011</v>
      </c>
      <c r="I40" s="708">
        <f t="shared" si="3"/>
        <v>-9.7501924409058471</v>
      </c>
      <c r="J40" s="709"/>
      <c r="K40" s="707" t="s">
        <v>230</v>
      </c>
    </row>
    <row r="41" spans="1:11" ht="18.75" customHeight="1">
      <c r="A41" s="705" t="s">
        <v>450</v>
      </c>
      <c r="B41" s="702">
        <v>6190.822317000001</v>
      </c>
      <c r="C41" s="702">
        <v>6174.6363569999994</v>
      </c>
      <c r="D41" s="702">
        <v>5325.316311999999</v>
      </c>
      <c r="E41" s="702">
        <v>5404.5553790000004</v>
      </c>
      <c r="F41" s="702">
        <v>7182.0890759999993</v>
      </c>
      <c r="G41" s="702">
        <v>7137.422399</v>
      </c>
      <c r="H41" s="702">
        <v>5820.7483460000003</v>
      </c>
      <c r="I41" s="703">
        <f t="shared" si="3"/>
        <v>-0.62191761376587662</v>
      </c>
      <c r="J41" s="709"/>
      <c r="K41" s="705" t="s">
        <v>451</v>
      </c>
    </row>
    <row r="42" spans="1:11" ht="18.75" customHeight="1">
      <c r="A42" s="707" t="s">
        <v>452</v>
      </c>
      <c r="B42" s="685">
        <v>711.35870999999997</v>
      </c>
      <c r="C42" s="685">
        <v>924.50523299999998</v>
      </c>
      <c r="D42" s="685">
        <v>744.02950999999985</v>
      </c>
      <c r="E42" s="685">
        <v>470.18186099999997</v>
      </c>
      <c r="F42" s="685">
        <v>796.65552400000001</v>
      </c>
      <c r="G42" s="685">
        <v>1158.5006060000001</v>
      </c>
      <c r="H42" s="685">
        <v>719.26672300000007</v>
      </c>
      <c r="I42" s="708">
        <f t="shared" si="3"/>
        <v>45.420520049014314</v>
      </c>
      <c r="J42" s="709"/>
      <c r="K42" s="707" t="s">
        <v>453</v>
      </c>
    </row>
    <row r="43" spans="1:11" ht="18.75" customHeight="1">
      <c r="A43" s="707" t="s">
        <v>454</v>
      </c>
      <c r="B43" s="685">
        <v>579.50807200000008</v>
      </c>
      <c r="C43" s="685">
        <v>638.13505799999996</v>
      </c>
      <c r="D43" s="685">
        <v>728.33776399999999</v>
      </c>
      <c r="E43" s="685">
        <v>920.70392000000015</v>
      </c>
      <c r="F43" s="685">
        <v>930.87109700000008</v>
      </c>
      <c r="G43" s="685">
        <v>752.929709</v>
      </c>
      <c r="H43" s="685">
        <v>713.30570699999998</v>
      </c>
      <c r="I43" s="708">
        <f t="shared" si="3"/>
        <v>-19.115577717845945</v>
      </c>
      <c r="J43" s="709"/>
      <c r="K43" s="707" t="s">
        <v>455</v>
      </c>
    </row>
    <row r="44" spans="1:11" ht="18.75" customHeight="1">
      <c r="A44" s="707" t="s">
        <v>1050</v>
      </c>
      <c r="B44" s="685">
        <v>1463.5909750000001</v>
      </c>
      <c r="C44" s="685">
        <v>1156.682462</v>
      </c>
      <c r="D44" s="685">
        <v>903.19638599999996</v>
      </c>
      <c r="E44" s="685">
        <v>1051.9123219999999</v>
      </c>
      <c r="F44" s="685">
        <v>1717.269599</v>
      </c>
      <c r="G44" s="685">
        <v>1381.6935020000001</v>
      </c>
      <c r="H44" s="685">
        <v>754.21401200000014</v>
      </c>
      <c r="I44" s="708">
        <f t="shared" si="3"/>
        <v>-19.541258821294715</v>
      </c>
      <c r="J44" s="709"/>
      <c r="K44" s="707" t="s">
        <v>457</v>
      </c>
    </row>
    <row r="45" spans="1:11" ht="18.75" customHeight="1">
      <c r="A45" s="707" t="s">
        <v>458</v>
      </c>
      <c r="B45" s="685">
        <v>306.67018099999996</v>
      </c>
      <c r="C45" s="685">
        <v>259.010246</v>
      </c>
      <c r="D45" s="685">
        <v>229.76660000000004</v>
      </c>
      <c r="E45" s="685">
        <v>195.331298</v>
      </c>
      <c r="F45" s="685">
        <v>232.08683100000002</v>
      </c>
      <c r="G45" s="685">
        <v>371.67757400000005</v>
      </c>
      <c r="H45" s="685">
        <v>483.50179899999995</v>
      </c>
      <c r="I45" s="708">
        <f t="shared" si="3"/>
        <v>60.145912802782007</v>
      </c>
      <c r="J45" s="709"/>
      <c r="K45" s="707" t="s">
        <v>459</v>
      </c>
    </row>
    <row r="46" spans="1:11" s="425" customFormat="1" ht="18.75" customHeight="1">
      <c r="A46" s="707" t="s">
        <v>460</v>
      </c>
      <c r="B46" s="685">
        <v>1718.7200289999998</v>
      </c>
      <c r="C46" s="685">
        <v>1535.2799880000002</v>
      </c>
      <c r="D46" s="685">
        <v>1313.1843180000001</v>
      </c>
      <c r="E46" s="685">
        <v>1445.1126180000001</v>
      </c>
      <c r="F46" s="685">
        <v>2013.9621309999998</v>
      </c>
      <c r="G46" s="685">
        <v>2168.4781419999999</v>
      </c>
      <c r="H46" s="685">
        <v>1903.8048260000003</v>
      </c>
      <c r="I46" s="708">
        <f t="shared" si="3"/>
        <v>7.6722401390575179</v>
      </c>
      <c r="J46" s="709"/>
      <c r="K46" s="707" t="s">
        <v>461</v>
      </c>
    </row>
    <row r="47" spans="1:11" ht="18.75" customHeight="1">
      <c r="A47" s="707" t="s">
        <v>462</v>
      </c>
      <c r="B47" s="685">
        <v>314.531859</v>
      </c>
      <c r="C47" s="685">
        <v>227.27933100000001</v>
      </c>
      <c r="D47" s="685">
        <v>158.07873899999998</v>
      </c>
      <c r="E47" s="685">
        <v>221.218435</v>
      </c>
      <c r="F47" s="685">
        <v>229.88428399999998</v>
      </c>
      <c r="G47" s="685">
        <v>233.96055200000004</v>
      </c>
      <c r="H47" s="685">
        <v>190.11316300000004</v>
      </c>
      <c r="I47" s="708">
        <f t="shared" si="3"/>
        <v>1.7731825460500117</v>
      </c>
      <c r="J47" s="709"/>
      <c r="K47" s="707" t="s">
        <v>463</v>
      </c>
    </row>
    <row r="48" spans="1:11" ht="18.75" customHeight="1">
      <c r="A48" s="707" t="s">
        <v>229</v>
      </c>
      <c r="B48" s="685">
        <f t="shared" ref="B48:H48" si="5">B41-SUM(B42:B47)</f>
        <v>1096.4424910000016</v>
      </c>
      <c r="C48" s="685">
        <f t="shared" si="5"/>
        <v>1433.7440389999992</v>
      </c>
      <c r="D48" s="685">
        <f t="shared" si="5"/>
        <v>1248.7229949999992</v>
      </c>
      <c r="E48" s="685">
        <f t="shared" si="5"/>
        <v>1100.0949250000003</v>
      </c>
      <c r="F48" s="685">
        <f t="shared" si="5"/>
        <v>1261.3596099999995</v>
      </c>
      <c r="G48" s="685">
        <f t="shared" si="5"/>
        <v>1070.1823139999997</v>
      </c>
      <c r="H48" s="685">
        <f t="shared" si="5"/>
        <v>1056.5421159999996</v>
      </c>
      <c r="I48" s="708">
        <f t="shared" si="3"/>
        <v>-15.156446621911412</v>
      </c>
      <c r="J48" s="709"/>
      <c r="K48" s="707" t="s">
        <v>230</v>
      </c>
    </row>
    <row r="49" spans="1:11" ht="18.75" customHeight="1">
      <c r="A49" s="705" t="s">
        <v>464</v>
      </c>
      <c r="B49" s="702">
        <v>20350.538239000001</v>
      </c>
      <c r="C49" s="702">
        <v>20353.437596</v>
      </c>
      <c r="D49" s="702">
        <v>17682.623088999997</v>
      </c>
      <c r="E49" s="702">
        <v>17912.531890000002</v>
      </c>
      <c r="F49" s="702">
        <v>21914.876455000001</v>
      </c>
      <c r="G49" s="702">
        <v>23985.932639999999</v>
      </c>
      <c r="H49" s="702">
        <v>19995.162259999997</v>
      </c>
      <c r="I49" s="703">
        <f t="shared" si="3"/>
        <v>9.4504579537680868</v>
      </c>
      <c r="J49" s="709"/>
      <c r="K49" s="705" t="s">
        <v>465</v>
      </c>
    </row>
    <row r="50" spans="1:11" ht="18.75" customHeight="1">
      <c r="A50" s="710" t="s">
        <v>723</v>
      </c>
      <c r="B50" s="685">
        <v>13350.432701999998</v>
      </c>
      <c r="C50" s="685">
        <v>13464.951010000001</v>
      </c>
      <c r="D50" s="685">
        <v>11603.110676999999</v>
      </c>
      <c r="E50" s="685">
        <v>11275.869151000001</v>
      </c>
      <c r="F50" s="685">
        <v>12288.503154000002</v>
      </c>
      <c r="G50" s="685">
        <v>12995.754408000003</v>
      </c>
      <c r="H50" s="685">
        <v>11847.448604999998</v>
      </c>
      <c r="I50" s="708">
        <f t="shared" si="3"/>
        <v>5.7553897747894878</v>
      </c>
      <c r="J50" s="709"/>
      <c r="K50" s="710" t="s">
        <v>467</v>
      </c>
    </row>
    <row r="51" spans="1:11" ht="18.75" customHeight="1">
      <c r="A51" s="710" t="s">
        <v>468</v>
      </c>
      <c r="B51" s="685">
        <v>1446.9365560000001</v>
      </c>
      <c r="C51" s="685">
        <v>1208.970253</v>
      </c>
      <c r="D51" s="685">
        <v>984.80288999999993</v>
      </c>
      <c r="E51" s="685">
        <v>1145.524578</v>
      </c>
      <c r="F51" s="685">
        <v>2235.5485680000002</v>
      </c>
      <c r="G51" s="685">
        <v>1982.554294</v>
      </c>
      <c r="H51" s="685">
        <v>1631.7824610000002</v>
      </c>
      <c r="I51" s="708">
        <f t="shared" si="3"/>
        <v>-11.316876654857811</v>
      </c>
      <c r="J51" s="709"/>
      <c r="K51" s="710" t="s">
        <v>469</v>
      </c>
    </row>
    <row r="52" spans="1:11" ht="18.75" customHeight="1">
      <c r="A52" s="710" t="s">
        <v>470</v>
      </c>
      <c r="B52" s="685">
        <v>1040.4463949999999</v>
      </c>
      <c r="C52" s="685">
        <v>1059.8044990000001</v>
      </c>
      <c r="D52" s="685">
        <v>887.33984600000008</v>
      </c>
      <c r="E52" s="685">
        <v>895.86835999999994</v>
      </c>
      <c r="F52" s="685">
        <v>838.46962900000005</v>
      </c>
      <c r="G52" s="685">
        <v>672.81595200000015</v>
      </c>
      <c r="H52" s="685">
        <v>742.06366500000001</v>
      </c>
      <c r="I52" s="708">
        <f t="shared" si="3"/>
        <v>-19.756669922268578</v>
      </c>
      <c r="J52" s="709"/>
      <c r="K52" s="710" t="s">
        <v>471</v>
      </c>
    </row>
    <row r="53" spans="1:11" s="425" customFormat="1" ht="18.75" customHeight="1">
      <c r="A53" s="710" t="s">
        <v>229</v>
      </c>
      <c r="B53" s="685">
        <f t="shared" ref="B53:H53" si="6">B49-SUM(B50:B52)</f>
        <v>4512.7225860000035</v>
      </c>
      <c r="C53" s="685">
        <f t="shared" si="6"/>
        <v>4619.7118339999997</v>
      </c>
      <c r="D53" s="685">
        <f t="shared" si="6"/>
        <v>4207.3696759999966</v>
      </c>
      <c r="E53" s="685">
        <f t="shared" si="6"/>
        <v>4595.2698010000004</v>
      </c>
      <c r="F53" s="685">
        <f t="shared" si="6"/>
        <v>6552.3551040000002</v>
      </c>
      <c r="G53" s="685">
        <f t="shared" si="6"/>
        <v>8334.8079859999962</v>
      </c>
      <c r="H53" s="685">
        <f t="shared" si="6"/>
        <v>5773.8675289999992</v>
      </c>
      <c r="I53" s="708">
        <f t="shared" si="3"/>
        <v>27.203239960420731</v>
      </c>
      <c r="J53" s="709"/>
      <c r="K53" s="710" t="s">
        <v>230</v>
      </c>
    </row>
    <row r="54" spans="1:11" ht="18.75" customHeight="1">
      <c r="A54" s="705" t="s">
        <v>472</v>
      </c>
      <c r="B54" s="702">
        <v>80075.248772000006</v>
      </c>
      <c r="C54" s="702">
        <v>80148.940676999991</v>
      </c>
      <c r="D54" s="702">
        <v>68859.522913000008</v>
      </c>
      <c r="E54" s="702">
        <v>68248.827883000005</v>
      </c>
      <c r="F54" s="702">
        <v>78085.535069999998</v>
      </c>
      <c r="G54" s="702">
        <v>72798.86015600001</v>
      </c>
      <c r="H54" s="702">
        <v>63429.271438000003</v>
      </c>
      <c r="I54" s="703">
        <f t="shared" si="3"/>
        <v>-6.7703639467421635</v>
      </c>
      <c r="J54" s="706"/>
      <c r="K54" s="705" t="s">
        <v>473</v>
      </c>
    </row>
    <row r="55" spans="1:11" ht="18.75" customHeight="1">
      <c r="A55" s="1223" t="s">
        <v>474</v>
      </c>
      <c r="B55" s="1224">
        <v>23171.011631999998</v>
      </c>
      <c r="C55" s="1225">
        <v>21627.220546</v>
      </c>
      <c r="D55" s="1225">
        <v>14428.614126</v>
      </c>
      <c r="E55" s="1225">
        <v>14236.600391</v>
      </c>
      <c r="F55" s="1225">
        <v>20465.558109000005</v>
      </c>
      <c r="G55" s="1225">
        <v>18923.720910999997</v>
      </c>
      <c r="H55" s="1225">
        <v>16088.786180999999</v>
      </c>
      <c r="I55" s="703">
        <f t="shared" si="3"/>
        <v>-7.5338145668354173</v>
      </c>
      <c r="J55" s="706"/>
      <c r="K55" s="705" t="s">
        <v>475</v>
      </c>
    </row>
    <row r="56" spans="1:11" ht="18.75" customHeight="1">
      <c r="A56" s="707" t="s">
        <v>476</v>
      </c>
      <c r="B56" s="685">
        <v>612.67832899999996</v>
      </c>
      <c r="C56" s="685">
        <v>482.57582600000001</v>
      </c>
      <c r="D56" s="685">
        <v>357.09282900000005</v>
      </c>
      <c r="E56" s="685">
        <v>328.043925</v>
      </c>
      <c r="F56" s="685">
        <v>384.14566500000006</v>
      </c>
      <c r="G56" s="685">
        <v>408.42797500000006</v>
      </c>
      <c r="H56" s="685">
        <v>411.02155700000003</v>
      </c>
      <c r="I56" s="708">
        <f t="shared" si="3"/>
        <v>6.3211204010332978</v>
      </c>
      <c r="J56" s="709"/>
      <c r="K56" s="707" t="s">
        <v>477</v>
      </c>
    </row>
    <row r="57" spans="1:11" ht="18.75" customHeight="1">
      <c r="A57" s="707" t="s">
        <v>909</v>
      </c>
      <c r="B57" s="685">
        <v>5437.6050250000017</v>
      </c>
      <c r="C57" s="685">
        <v>3485.2875140000006</v>
      </c>
      <c r="D57" s="685">
        <v>2107.6792680000003</v>
      </c>
      <c r="E57" s="685">
        <v>3761.0606470000002</v>
      </c>
      <c r="F57" s="685">
        <v>5588.3904110000003</v>
      </c>
      <c r="G57" s="685">
        <v>3810.1849999999999</v>
      </c>
      <c r="H57" s="685">
        <v>4388.9963830000006</v>
      </c>
      <c r="I57" s="708">
        <f t="shared" si="3"/>
        <v>-31.819634639338023</v>
      </c>
      <c r="J57" s="709"/>
      <c r="K57" s="707" t="s">
        <v>479</v>
      </c>
    </row>
    <row r="58" spans="1:11" ht="18.75" customHeight="1">
      <c r="A58" s="707" t="s">
        <v>480</v>
      </c>
      <c r="B58" s="685">
        <v>241.23613799999998</v>
      </c>
      <c r="C58" s="685">
        <v>275.01766699999996</v>
      </c>
      <c r="D58" s="685">
        <v>274.97485899999998</v>
      </c>
      <c r="E58" s="685">
        <v>227.78655500000002</v>
      </c>
      <c r="F58" s="685">
        <v>219.60749799999999</v>
      </c>
      <c r="G58" s="685">
        <v>258.70149299999997</v>
      </c>
      <c r="H58" s="685">
        <v>272.35033499999997</v>
      </c>
      <c r="I58" s="708">
        <f t="shared" si="3"/>
        <v>17.801757843441202</v>
      </c>
      <c r="J58" s="709"/>
      <c r="K58" s="707" t="s">
        <v>481</v>
      </c>
    </row>
    <row r="59" spans="1:11" ht="18.75" customHeight="1">
      <c r="A59" s="707" t="s">
        <v>482</v>
      </c>
      <c r="B59" s="685">
        <v>160.99972699999998</v>
      </c>
      <c r="C59" s="685">
        <v>283.12841800000001</v>
      </c>
      <c r="D59" s="685">
        <v>328.64783</v>
      </c>
      <c r="E59" s="685">
        <v>894.90439900000001</v>
      </c>
      <c r="F59" s="685">
        <v>1608.9589489999998</v>
      </c>
      <c r="G59" s="685">
        <v>1631.1860209999998</v>
      </c>
      <c r="H59" s="685">
        <v>2678.1929089999999</v>
      </c>
      <c r="I59" s="708">
        <f t="shared" si="3"/>
        <v>1.3814567496463814</v>
      </c>
      <c r="J59" s="709"/>
      <c r="K59" s="707" t="s">
        <v>483</v>
      </c>
    </row>
    <row r="60" spans="1:11" s="425" customFormat="1" ht="18.75" customHeight="1">
      <c r="A60" s="707" t="s">
        <v>484</v>
      </c>
      <c r="B60" s="685">
        <v>10545.622226</v>
      </c>
      <c r="C60" s="685">
        <v>10076.090702000001</v>
      </c>
      <c r="D60" s="685">
        <v>6162.0292140000001</v>
      </c>
      <c r="E60" s="685">
        <v>4800.6382190000004</v>
      </c>
      <c r="F60" s="685">
        <v>7607.9556420000008</v>
      </c>
      <c r="G60" s="685">
        <v>7040.6964280000002</v>
      </c>
      <c r="H60" s="685">
        <v>3608.2185119999999</v>
      </c>
      <c r="I60" s="708">
        <f t="shared" si="3"/>
        <v>-7.4561319846349399</v>
      </c>
      <c r="J60" s="709"/>
      <c r="K60" s="707" t="s">
        <v>485</v>
      </c>
    </row>
    <row r="61" spans="1:11" ht="18.75" customHeight="1">
      <c r="A61" s="707" t="s">
        <v>486</v>
      </c>
      <c r="B61" s="685">
        <v>2704.6265039999998</v>
      </c>
      <c r="C61" s="685">
        <v>3062.7334220000002</v>
      </c>
      <c r="D61" s="685">
        <v>1912.6686299999999</v>
      </c>
      <c r="E61" s="685">
        <v>1424.8699910000003</v>
      </c>
      <c r="F61" s="685">
        <v>1662.5309659999998</v>
      </c>
      <c r="G61" s="685">
        <v>2001.2047999999998</v>
      </c>
      <c r="H61" s="685">
        <v>1600.8180440000001</v>
      </c>
      <c r="I61" s="708">
        <f t="shared" si="3"/>
        <v>20.370979002865685</v>
      </c>
      <c r="J61" s="709"/>
      <c r="K61" s="707" t="s">
        <v>487</v>
      </c>
    </row>
    <row r="62" spans="1:11" ht="18.75" customHeight="1">
      <c r="A62" s="707" t="s">
        <v>488</v>
      </c>
      <c r="B62" s="685">
        <v>353.46103099999993</v>
      </c>
      <c r="C62" s="685">
        <v>255.09658200000001</v>
      </c>
      <c r="D62" s="685">
        <v>224.85243000000003</v>
      </c>
      <c r="E62" s="685">
        <v>167.17105399999997</v>
      </c>
      <c r="F62" s="685">
        <v>237.91563699999998</v>
      </c>
      <c r="G62" s="685">
        <v>217.38604800000005</v>
      </c>
      <c r="H62" s="685">
        <v>146.80522400000001</v>
      </c>
      <c r="I62" s="708">
        <f t="shared" si="3"/>
        <v>-8.6289363989975669</v>
      </c>
      <c r="J62" s="709"/>
      <c r="K62" s="707" t="s">
        <v>489</v>
      </c>
    </row>
    <row r="63" spans="1:11" ht="18.75" customHeight="1">
      <c r="A63" s="707" t="s">
        <v>490</v>
      </c>
      <c r="B63" s="685">
        <v>106.239238</v>
      </c>
      <c r="C63" s="685">
        <v>143.82605800000002</v>
      </c>
      <c r="D63" s="685">
        <v>86.791216000000006</v>
      </c>
      <c r="E63" s="685">
        <v>107.88569099999999</v>
      </c>
      <c r="F63" s="685">
        <v>114.35292200000001</v>
      </c>
      <c r="G63" s="685">
        <v>103.93318299999997</v>
      </c>
      <c r="H63" s="685">
        <v>117.71559800000001</v>
      </c>
      <c r="I63" s="708">
        <f t="shared" si="3"/>
        <v>-9.1119132049813594</v>
      </c>
      <c r="J63" s="709"/>
      <c r="K63" s="707" t="s">
        <v>491</v>
      </c>
    </row>
    <row r="64" spans="1:11" ht="18.75" customHeight="1">
      <c r="A64" s="707" t="s">
        <v>492</v>
      </c>
      <c r="B64" s="685">
        <v>1984.239883</v>
      </c>
      <c r="C64" s="685">
        <v>2429.3266239999998</v>
      </c>
      <c r="D64" s="685">
        <v>2140.9135030000002</v>
      </c>
      <c r="E64" s="685">
        <v>1839.2215630000001</v>
      </c>
      <c r="F64" s="685">
        <v>2219.5615590000002</v>
      </c>
      <c r="G64" s="685">
        <v>2512.7856779999997</v>
      </c>
      <c r="H64" s="685">
        <v>2005.2167960000004</v>
      </c>
      <c r="I64" s="708">
        <f t="shared" si="3"/>
        <v>13.210902748383724</v>
      </c>
      <c r="J64" s="709"/>
      <c r="K64" s="707" t="s">
        <v>493</v>
      </c>
    </row>
    <row r="65" spans="1:17" ht="18.75" customHeight="1">
      <c r="A65" s="707" t="s">
        <v>494</v>
      </c>
      <c r="B65" s="685">
        <v>89.24629800000001</v>
      </c>
      <c r="C65" s="685">
        <v>159.17489399999999</v>
      </c>
      <c r="D65" s="685">
        <v>155.16911400000001</v>
      </c>
      <c r="E65" s="685">
        <v>108.24922700000002</v>
      </c>
      <c r="F65" s="685">
        <v>117.18624500000001</v>
      </c>
      <c r="G65" s="685">
        <v>103.187614</v>
      </c>
      <c r="H65" s="685">
        <v>48.962924000000008</v>
      </c>
      <c r="I65" s="708">
        <f t="shared" si="3"/>
        <v>-11.945626383028163</v>
      </c>
      <c r="J65" s="709"/>
      <c r="K65" s="707" t="s">
        <v>495</v>
      </c>
    </row>
    <row r="66" spans="1:17" ht="18.75" customHeight="1">
      <c r="A66" s="707" t="s">
        <v>229</v>
      </c>
      <c r="B66" s="685">
        <f t="shared" ref="B66:H66" si="7">+B55-(B56+B57+B58+B60+B61+B62+B63+B64+B65)</f>
        <v>1096.0569600000017</v>
      </c>
      <c r="C66" s="685">
        <f t="shared" si="7"/>
        <v>1258.091257</v>
      </c>
      <c r="D66" s="685">
        <f t="shared" si="7"/>
        <v>1006.4430629999988</v>
      </c>
      <c r="E66" s="685">
        <f t="shared" si="7"/>
        <v>1471.6735189999999</v>
      </c>
      <c r="F66" s="685">
        <f t="shared" si="7"/>
        <v>2313.9115640000018</v>
      </c>
      <c r="G66" s="685">
        <f t="shared" si="7"/>
        <v>2467.2126919999973</v>
      </c>
      <c r="H66" s="685">
        <f t="shared" si="7"/>
        <v>3488.6808079999992</v>
      </c>
      <c r="I66" s="708">
        <f t="shared" si="3"/>
        <v>6.6251939090959722</v>
      </c>
      <c r="J66" s="709"/>
      <c r="K66" s="707" t="s">
        <v>230</v>
      </c>
    </row>
    <row r="67" spans="1:17" ht="18.75" customHeight="1">
      <c r="A67" s="1223" t="s">
        <v>496</v>
      </c>
      <c r="B67" s="1224">
        <v>56904.237139999997</v>
      </c>
      <c r="C67" s="1224">
        <v>58521.720130999987</v>
      </c>
      <c r="D67" s="1224">
        <v>54430.908787</v>
      </c>
      <c r="E67" s="1224">
        <v>54012.227492000005</v>
      </c>
      <c r="F67" s="1224">
        <v>57619.976960999993</v>
      </c>
      <c r="G67" s="1224">
        <v>53875.139245000006</v>
      </c>
      <c r="H67" s="1224">
        <v>47340.485257</v>
      </c>
      <c r="I67" s="703">
        <f t="shared" si="3"/>
        <v>-6.499200300851693</v>
      </c>
      <c r="J67" s="709"/>
      <c r="K67" s="705" t="s">
        <v>497</v>
      </c>
    </row>
    <row r="68" spans="1:17" ht="18.75" customHeight="1">
      <c r="A68" s="711" t="s">
        <v>498</v>
      </c>
      <c r="B68" s="702">
        <v>1317.486817</v>
      </c>
      <c r="C68" s="702">
        <v>677.33500599999991</v>
      </c>
      <c r="D68" s="702">
        <v>625.53280700000005</v>
      </c>
      <c r="E68" s="702">
        <v>708.20578200000011</v>
      </c>
      <c r="F68" s="702">
        <v>2277.9577469999999</v>
      </c>
      <c r="G68" s="702">
        <v>1116.0133900000001</v>
      </c>
      <c r="H68" s="702">
        <v>1083.9569799999999</v>
      </c>
      <c r="I68" s="703">
        <f t="shared" si="3"/>
        <v>-51.00816108333197</v>
      </c>
      <c r="J68" s="709"/>
      <c r="K68" s="711" t="s">
        <v>499</v>
      </c>
    </row>
    <row r="69" spans="1:17" ht="18.75" customHeight="1">
      <c r="A69" s="712" t="s">
        <v>500</v>
      </c>
      <c r="B69" s="713">
        <v>13370.234525999998</v>
      </c>
      <c r="C69" s="713">
        <v>13617.803255999999</v>
      </c>
      <c r="D69" s="713">
        <v>9781.7518020000007</v>
      </c>
      <c r="E69" s="713">
        <v>6728.1187100000006</v>
      </c>
      <c r="F69" s="713">
        <v>8225.5776519999981</v>
      </c>
      <c r="G69" s="713">
        <v>11020.053006999999</v>
      </c>
      <c r="H69" s="713">
        <v>15168.166943999999</v>
      </c>
      <c r="I69" s="714">
        <f t="shared" si="3"/>
        <v>33.97299828931213</v>
      </c>
      <c r="J69" s="715"/>
      <c r="K69" s="712" t="s">
        <v>501</v>
      </c>
    </row>
    <row r="70" spans="1:17">
      <c r="A70" s="172" t="s">
        <v>188</v>
      </c>
      <c r="B70" s="172"/>
      <c r="C70" s="172"/>
      <c r="D70" s="172"/>
      <c r="E70" s="172"/>
      <c r="F70" s="172"/>
      <c r="G70" s="172"/>
      <c r="H70" s="172"/>
      <c r="I70" s="172"/>
      <c r="J70" s="172"/>
      <c r="K70" s="569" t="s">
        <v>619</v>
      </c>
      <c r="L70" s="172"/>
      <c r="M70" s="172"/>
      <c r="N70" s="172"/>
      <c r="O70" s="172"/>
      <c r="P70" s="231"/>
      <c r="Q70" s="568"/>
    </row>
    <row r="75" spans="1:17">
      <c r="F75" s="426" t="s">
        <v>51</v>
      </c>
    </row>
  </sheetData>
  <mergeCells count="3">
    <mergeCell ref="A2:J2"/>
    <mergeCell ref="A3:A4"/>
    <mergeCell ref="B3:G3"/>
  </mergeCells>
  <hyperlinks>
    <hyperlink ref="F1" location="'TABLOİÇİNDE-1'!A84" display="İÇİNDEKİLER / INDEX"/>
  </hyperlinks>
  <printOptions horizontalCentered="1" verticalCentered="1"/>
  <pageMargins left="0.78740157480314965" right="0" top="0.39370078740157483" bottom="0.59055118110236227" header="0.39370078740157483" footer="0.59055118110236227"/>
  <pageSetup paperSize="9" scale="50" orientation="portrait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zoomScale="75" workbookViewId="0">
      <selection activeCell="H29" sqref="H29"/>
    </sheetView>
  </sheetViews>
  <sheetFormatPr defaultRowHeight="12.9" customHeight="1"/>
  <cols>
    <col min="1" max="1" width="34.5546875" style="231" customWidth="1"/>
    <col min="2" max="8" width="12.6640625" style="231" customWidth="1"/>
    <col min="9" max="9" width="13.33203125" style="309" customWidth="1"/>
    <col min="10" max="10" width="2.5546875" style="286" customWidth="1"/>
    <col min="11" max="11" width="34.5546875" style="231" customWidth="1"/>
    <col min="12" max="257" width="9.109375" style="231"/>
    <col min="258" max="258" width="34.5546875" style="231" customWidth="1"/>
    <col min="259" max="264" width="12.6640625" style="231" customWidth="1"/>
    <col min="265" max="265" width="13.33203125" style="231" customWidth="1"/>
    <col min="266" max="266" width="2.5546875" style="231" customWidth="1"/>
    <col min="267" max="267" width="34.5546875" style="231" customWidth="1"/>
    <col min="268" max="513" width="9.109375" style="231"/>
    <col min="514" max="514" width="34.5546875" style="231" customWidth="1"/>
    <col min="515" max="520" width="12.6640625" style="231" customWidth="1"/>
    <col min="521" max="521" width="13.33203125" style="231" customWidth="1"/>
    <col min="522" max="522" width="2.5546875" style="231" customWidth="1"/>
    <col min="523" max="523" width="34.5546875" style="231" customWidth="1"/>
    <col min="524" max="769" width="9.109375" style="231"/>
    <col min="770" max="770" width="34.5546875" style="231" customWidth="1"/>
    <col min="771" max="776" width="12.6640625" style="231" customWidth="1"/>
    <col min="777" max="777" width="13.33203125" style="231" customWidth="1"/>
    <col min="778" max="778" width="2.5546875" style="231" customWidth="1"/>
    <col min="779" max="779" width="34.5546875" style="231" customWidth="1"/>
    <col min="780" max="1025" width="9.109375" style="231"/>
    <col min="1026" max="1026" width="34.5546875" style="231" customWidth="1"/>
    <col min="1027" max="1032" width="12.6640625" style="231" customWidth="1"/>
    <col min="1033" max="1033" width="13.33203125" style="231" customWidth="1"/>
    <col min="1034" max="1034" width="2.5546875" style="231" customWidth="1"/>
    <col min="1035" max="1035" width="34.5546875" style="231" customWidth="1"/>
    <col min="1036" max="1281" width="9.109375" style="231"/>
    <col min="1282" max="1282" width="34.5546875" style="231" customWidth="1"/>
    <col min="1283" max="1288" width="12.6640625" style="231" customWidth="1"/>
    <col min="1289" max="1289" width="13.33203125" style="231" customWidth="1"/>
    <col min="1290" max="1290" width="2.5546875" style="231" customWidth="1"/>
    <col min="1291" max="1291" width="34.5546875" style="231" customWidth="1"/>
    <col min="1292" max="1537" width="9.109375" style="231"/>
    <col min="1538" max="1538" width="34.5546875" style="231" customWidth="1"/>
    <col min="1539" max="1544" width="12.6640625" style="231" customWidth="1"/>
    <col min="1545" max="1545" width="13.33203125" style="231" customWidth="1"/>
    <col min="1546" max="1546" width="2.5546875" style="231" customWidth="1"/>
    <col min="1547" max="1547" width="34.5546875" style="231" customWidth="1"/>
    <col min="1548" max="1793" width="9.109375" style="231"/>
    <col min="1794" max="1794" width="34.5546875" style="231" customWidth="1"/>
    <col min="1795" max="1800" width="12.6640625" style="231" customWidth="1"/>
    <col min="1801" max="1801" width="13.33203125" style="231" customWidth="1"/>
    <col min="1802" max="1802" width="2.5546875" style="231" customWidth="1"/>
    <col min="1803" max="1803" width="34.5546875" style="231" customWidth="1"/>
    <col min="1804" max="2049" width="9.109375" style="231"/>
    <col min="2050" max="2050" width="34.5546875" style="231" customWidth="1"/>
    <col min="2051" max="2056" width="12.6640625" style="231" customWidth="1"/>
    <col min="2057" max="2057" width="13.33203125" style="231" customWidth="1"/>
    <col min="2058" max="2058" width="2.5546875" style="231" customWidth="1"/>
    <col min="2059" max="2059" width="34.5546875" style="231" customWidth="1"/>
    <col min="2060" max="2305" width="9.109375" style="231"/>
    <col min="2306" max="2306" width="34.5546875" style="231" customWidth="1"/>
    <col min="2307" max="2312" width="12.6640625" style="231" customWidth="1"/>
    <col min="2313" max="2313" width="13.33203125" style="231" customWidth="1"/>
    <col min="2314" max="2314" width="2.5546875" style="231" customWidth="1"/>
    <col min="2315" max="2315" width="34.5546875" style="231" customWidth="1"/>
    <col min="2316" max="2561" width="9.109375" style="231"/>
    <col min="2562" max="2562" width="34.5546875" style="231" customWidth="1"/>
    <col min="2563" max="2568" width="12.6640625" style="231" customWidth="1"/>
    <col min="2569" max="2569" width="13.33203125" style="231" customWidth="1"/>
    <col min="2570" max="2570" width="2.5546875" style="231" customWidth="1"/>
    <col min="2571" max="2571" width="34.5546875" style="231" customWidth="1"/>
    <col min="2572" max="2817" width="9.109375" style="231"/>
    <col min="2818" max="2818" width="34.5546875" style="231" customWidth="1"/>
    <col min="2819" max="2824" width="12.6640625" style="231" customWidth="1"/>
    <col min="2825" max="2825" width="13.33203125" style="231" customWidth="1"/>
    <col min="2826" max="2826" width="2.5546875" style="231" customWidth="1"/>
    <col min="2827" max="2827" width="34.5546875" style="231" customWidth="1"/>
    <col min="2828" max="3073" width="9.109375" style="231"/>
    <col min="3074" max="3074" width="34.5546875" style="231" customWidth="1"/>
    <col min="3075" max="3080" width="12.6640625" style="231" customWidth="1"/>
    <col min="3081" max="3081" width="13.33203125" style="231" customWidth="1"/>
    <col min="3082" max="3082" width="2.5546875" style="231" customWidth="1"/>
    <col min="3083" max="3083" width="34.5546875" style="231" customWidth="1"/>
    <col min="3084" max="3329" width="9.109375" style="231"/>
    <col min="3330" max="3330" width="34.5546875" style="231" customWidth="1"/>
    <col min="3331" max="3336" width="12.6640625" style="231" customWidth="1"/>
    <col min="3337" max="3337" width="13.33203125" style="231" customWidth="1"/>
    <col min="3338" max="3338" width="2.5546875" style="231" customWidth="1"/>
    <col min="3339" max="3339" width="34.5546875" style="231" customWidth="1"/>
    <col min="3340" max="3585" width="9.109375" style="231"/>
    <col min="3586" max="3586" width="34.5546875" style="231" customWidth="1"/>
    <col min="3587" max="3592" width="12.6640625" style="231" customWidth="1"/>
    <col min="3593" max="3593" width="13.33203125" style="231" customWidth="1"/>
    <col min="3594" max="3594" width="2.5546875" style="231" customWidth="1"/>
    <col min="3595" max="3595" width="34.5546875" style="231" customWidth="1"/>
    <col min="3596" max="3841" width="9.109375" style="231"/>
    <col min="3842" max="3842" width="34.5546875" style="231" customWidth="1"/>
    <col min="3843" max="3848" width="12.6640625" style="231" customWidth="1"/>
    <col min="3849" max="3849" width="13.33203125" style="231" customWidth="1"/>
    <col min="3850" max="3850" width="2.5546875" style="231" customWidth="1"/>
    <col min="3851" max="3851" width="34.5546875" style="231" customWidth="1"/>
    <col min="3852" max="4097" width="9.109375" style="231"/>
    <col min="4098" max="4098" width="34.5546875" style="231" customWidth="1"/>
    <col min="4099" max="4104" width="12.6640625" style="231" customWidth="1"/>
    <col min="4105" max="4105" width="13.33203125" style="231" customWidth="1"/>
    <col min="4106" max="4106" width="2.5546875" style="231" customWidth="1"/>
    <col min="4107" max="4107" width="34.5546875" style="231" customWidth="1"/>
    <col min="4108" max="4353" width="9.109375" style="231"/>
    <col min="4354" max="4354" width="34.5546875" style="231" customWidth="1"/>
    <col min="4355" max="4360" width="12.6640625" style="231" customWidth="1"/>
    <col min="4361" max="4361" width="13.33203125" style="231" customWidth="1"/>
    <col min="4362" max="4362" width="2.5546875" style="231" customWidth="1"/>
    <col min="4363" max="4363" width="34.5546875" style="231" customWidth="1"/>
    <col min="4364" max="4609" width="9.109375" style="231"/>
    <col min="4610" max="4610" width="34.5546875" style="231" customWidth="1"/>
    <col min="4611" max="4616" width="12.6640625" style="231" customWidth="1"/>
    <col min="4617" max="4617" width="13.33203125" style="231" customWidth="1"/>
    <col min="4618" max="4618" width="2.5546875" style="231" customWidth="1"/>
    <col min="4619" max="4619" width="34.5546875" style="231" customWidth="1"/>
    <col min="4620" max="4865" width="9.109375" style="231"/>
    <col min="4866" max="4866" width="34.5546875" style="231" customWidth="1"/>
    <col min="4867" max="4872" width="12.6640625" style="231" customWidth="1"/>
    <col min="4873" max="4873" width="13.33203125" style="231" customWidth="1"/>
    <col min="4874" max="4874" width="2.5546875" style="231" customWidth="1"/>
    <col min="4875" max="4875" width="34.5546875" style="231" customWidth="1"/>
    <col min="4876" max="5121" width="9.109375" style="231"/>
    <col min="5122" max="5122" width="34.5546875" style="231" customWidth="1"/>
    <col min="5123" max="5128" width="12.6640625" style="231" customWidth="1"/>
    <col min="5129" max="5129" width="13.33203125" style="231" customWidth="1"/>
    <col min="5130" max="5130" width="2.5546875" style="231" customWidth="1"/>
    <col min="5131" max="5131" width="34.5546875" style="231" customWidth="1"/>
    <col min="5132" max="5377" width="9.109375" style="231"/>
    <col min="5378" max="5378" width="34.5546875" style="231" customWidth="1"/>
    <col min="5379" max="5384" width="12.6640625" style="231" customWidth="1"/>
    <col min="5385" max="5385" width="13.33203125" style="231" customWidth="1"/>
    <col min="5386" max="5386" width="2.5546875" style="231" customWidth="1"/>
    <col min="5387" max="5387" width="34.5546875" style="231" customWidth="1"/>
    <col min="5388" max="5633" width="9.109375" style="231"/>
    <col min="5634" max="5634" width="34.5546875" style="231" customWidth="1"/>
    <col min="5635" max="5640" width="12.6640625" style="231" customWidth="1"/>
    <col min="5641" max="5641" width="13.33203125" style="231" customWidth="1"/>
    <col min="5642" max="5642" width="2.5546875" style="231" customWidth="1"/>
    <col min="5643" max="5643" width="34.5546875" style="231" customWidth="1"/>
    <col min="5644" max="5889" width="9.109375" style="231"/>
    <col min="5890" max="5890" width="34.5546875" style="231" customWidth="1"/>
    <col min="5891" max="5896" width="12.6640625" style="231" customWidth="1"/>
    <col min="5897" max="5897" width="13.33203125" style="231" customWidth="1"/>
    <col min="5898" max="5898" width="2.5546875" style="231" customWidth="1"/>
    <col min="5899" max="5899" width="34.5546875" style="231" customWidth="1"/>
    <col min="5900" max="6145" width="9.109375" style="231"/>
    <col min="6146" max="6146" width="34.5546875" style="231" customWidth="1"/>
    <col min="6147" max="6152" width="12.6640625" style="231" customWidth="1"/>
    <col min="6153" max="6153" width="13.33203125" style="231" customWidth="1"/>
    <col min="6154" max="6154" width="2.5546875" style="231" customWidth="1"/>
    <col min="6155" max="6155" width="34.5546875" style="231" customWidth="1"/>
    <col min="6156" max="6401" width="9.109375" style="231"/>
    <col min="6402" max="6402" width="34.5546875" style="231" customWidth="1"/>
    <col min="6403" max="6408" width="12.6640625" style="231" customWidth="1"/>
    <col min="6409" max="6409" width="13.33203125" style="231" customWidth="1"/>
    <col min="6410" max="6410" width="2.5546875" style="231" customWidth="1"/>
    <col min="6411" max="6411" width="34.5546875" style="231" customWidth="1"/>
    <col min="6412" max="6657" width="9.109375" style="231"/>
    <col min="6658" max="6658" width="34.5546875" style="231" customWidth="1"/>
    <col min="6659" max="6664" width="12.6640625" style="231" customWidth="1"/>
    <col min="6665" max="6665" width="13.33203125" style="231" customWidth="1"/>
    <col min="6666" max="6666" width="2.5546875" style="231" customWidth="1"/>
    <col min="6667" max="6667" width="34.5546875" style="231" customWidth="1"/>
    <col min="6668" max="6913" width="9.109375" style="231"/>
    <col min="6914" max="6914" width="34.5546875" style="231" customWidth="1"/>
    <col min="6915" max="6920" width="12.6640625" style="231" customWidth="1"/>
    <col min="6921" max="6921" width="13.33203125" style="231" customWidth="1"/>
    <col min="6922" max="6922" width="2.5546875" style="231" customWidth="1"/>
    <col min="6923" max="6923" width="34.5546875" style="231" customWidth="1"/>
    <col min="6924" max="7169" width="9.109375" style="231"/>
    <col min="7170" max="7170" width="34.5546875" style="231" customWidth="1"/>
    <col min="7171" max="7176" width="12.6640625" style="231" customWidth="1"/>
    <col min="7177" max="7177" width="13.33203125" style="231" customWidth="1"/>
    <col min="7178" max="7178" width="2.5546875" style="231" customWidth="1"/>
    <col min="7179" max="7179" width="34.5546875" style="231" customWidth="1"/>
    <col min="7180" max="7425" width="9.109375" style="231"/>
    <col min="7426" max="7426" width="34.5546875" style="231" customWidth="1"/>
    <col min="7427" max="7432" width="12.6640625" style="231" customWidth="1"/>
    <col min="7433" max="7433" width="13.33203125" style="231" customWidth="1"/>
    <col min="7434" max="7434" width="2.5546875" style="231" customWidth="1"/>
    <col min="7435" max="7435" width="34.5546875" style="231" customWidth="1"/>
    <col min="7436" max="7681" width="9.109375" style="231"/>
    <col min="7682" max="7682" width="34.5546875" style="231" customWidth="1"/>
    <col min="7683" max="7688" width="12.6640625" style="231" customWidth="1"/>
    <col min="7689" max="7689" width="13.33203125" style="231" customWidth="1"/>
    <col min="7690" max="7690" width="2.5546875" style="231" customWidth="1"/>
    <col min="7691" max="7691" width="34.5546875" style="231" customWidth="1"/>
    <col min="7692" max="7937" width="9.109375" style="231"/>
    <col min="7938" max="7938" width="34.5546875" style="231" customWidth="1"/>
    <col min="7939" max="7944" width="12.6640625" style="231" customWidth="1"/>
    <col min="7945" max="7945" width="13.33203125" style="231" customWidth="1"/>
    <col min="7946" max="7946" width="2.5546875" style="231" customWidth="1"/>
    <col min="7947" max="7947" width="34.5546875" style="231" customWidth="1"/>
    <col min="7948" max="8193" width="9.109375" style="231"/>
    <col min="8194" max="8194" width="34.5546875" style="231" customWidth="1"/>
    <col min="8195" max="8200" width="12.6640625" style="231" customWidth="1"/>
    <col min="8201" max="8201" width="13.33203125" style="231" customWidth="1"/>
    <col min="8202" max="8202" width="2.5546875" style="231" customWidth="1"/>
    <col min="8203" max="8203" width="34.5546875" style="231" customWidth="1"/>
    <col min="8204" max="8449" width="9.109375" style="231"/>
    <col min="8450" max="8450" width="34.5546875" style="231" customWidth="1"/>
    <col min="8451" max="8456" width="12.6640625" style="231" customWidth="1"/>
    <col min="8457" max="8457" width="13.33203125" style="231" customWidth="1"/>
    <col min="8458" max="8458" width="2.5546875" style="231" customWidth="1"/>
    <col min="8459" max="8459" width="34.5546875" style="231" customWidth="1"/>
    <col min="8460" max="8705" width="9.109375" style="231"/>
    <col min="8706" max="8706" width="34.5546875" style="231" customWidth="1"/>
    <col min="8707" max="8712" width="12.6640625" style="231" customWidth="1"/>
    <col min="8713" max="8713" width="13.33203125" style="231" customWidth="1"/>
    <col min="8714" max="8714" width="2.5546875" style="231" customWidth="1"/>
    <col min="8715" max="8715" width="34.5546875" style="231" customWidth="1"/>
    <col min="8716" max="8961" width="9.109375" style="231"/>
    <col min="8962" max="8962" width="34.5546875" style="231" customWidth="1"/>
    <col min="8963" max="8968" width="12.6640625" style="231" customWidth="1"/>
    <col min="8969" max="8969" width="13.33203125" style="231" customWidth="1"/>
    <col min="8970" max="8970" width="2.5546875" style="231" customWidth="1"/>
    <col min="8971" max="8971" width="34.5546875" style="231" customWidth="1"/>
    <col min="8972" max="9217" width="9.109375" style="231"/>
    <col min="9218" max="9218" width="34.5546875" style="231" customWidth="1"/>
    <col min="9219" max="9224" width="12.6640625" style="231" customWidth="1"/>
    <col min="9225" max="9225" width="13.33203125" style="231" customWidth="1"/>
    <col min="9226" max="9226" width="2.5546875" style="231" customWidth="1"/>
    <col min="9227" max="9227" width="34.5546875" style="231" customWidth="1"/>
    <col min="9228" max="9473" width="9.109375" style="231"/>
    <col min="9474" max="9474" width="34.5546875" style="231" customWidth="1"/>
    <col min="9475" max="9480" width="12.6640625" style="231" customWidth="1"/>
    <col min="9481" max="9481" width="13.33203125" style="231" customWidth="1"/>
    <col min="9482" max="9482" width="2.5546875" style="231" customWidth="1"/>
    <col min="9483" max="9483" width="34.5546875" style="231" customWidth="1"/>
    <col min="9484" max="9729" width="9.109375" style="231"/>
    <col min="9730" max="9730" width="34.5546875" style="231" customWidth="1"/>
    <col min="9731" max="9736" width="12.6640625" style="231" customWidth="1"/>
    <col min="9737" max="9737" width="13.33203125" style="231" customWidth="1"/>
    <col min="9738" max="9738" width="2.5546875" style="231" customWidth="1"/>
    <col min="9739" max="9739" width="34.5546875" style="231" customWidth="1"/>
    <col min="9740" max="9985" width="9.109375" style="231"/>
    <col min="9986" max="9986" width="34.5546875" style="231" customWidth="1"/>
    <col min="9987" max="9992" width="12.6640625" style="231" customWidth="1"/>
    <col min="9993" max="9993" width="13.33203125" style="231" customWidth="1"/>
    <col min="9994" max="9994" width="2.5546875" style="231" customWidth="1"/>
    <col min="9995" max="9995" width="34.5546875" style="231" customWidth="1"/>
    <col min="9996" max="10241" width="9.109375" style="231"/>
    <col min="10242" max="10242" width="34.5546875" style="231" customWidth="1"/>
    <col min="10243" max="10248" width="12.6640625" style="231" customWidth="1"/>
    <col min="10249" max="10249" width="13.33203125" style="231" customWidth="1"/>
    <col min="10250" max="10250" width="2.5546875" style="231" customWidth="1"/>
    <col min="10251" max="10251" width="34.5546875" style="231" customWidth="1"/>
    <col min="10252" max="10497" width="9.109375" style="231"/>
    <col min="10498" max="10498" width="34.5546875" style="231" customWidth="1"/>
    <col min="10499" max="10504" width="12.6640625" style="231" customWidth="1"/>
    <col min="10505" max="10505" width="13.33203125" style="231" customWidth="1"/>
    <col min="10506" max="10506" width="2.5546875" style="231" customWidth="1"/>
    <col min="10507" max="10507" width="34.5546875" style="231" customWidth="1"/>
    <col min="10508" max="10753" width="9.109375" style="231"/>
    <col min="10754" max="10754" width="34.5546875" style="231" customWidth="1"/>
    <col min="10755" max="10760" width="12.6640625" style="231" customWidth="1"/>
    <col min="10761" max="10761" width="13.33203125" style="231" customWidth="1"/>
    <col min="10762" max="10762" width="2.5546875" style="231" customWidth="1"/>
    <col min="10763" max="10763" width="34.5546875" style="231" customWidth="1"/>
    <col min="10764" max="11009" width="9.109375" style="231"/>
    <col min="11010" max="11010" width="34.5546875" style="231" customWidth="1"/>
    <col min="11011" max="11016" width="12.6640625" style="231" customWidth="1"/>
    <col min="11017" max="11017" width="13.33203125" style="231" customWidth="1"/>
    <col min="11018" max="11018" width="2.5546875" style="231" customWidth="1"/>
    <col min="11019" max="11019" width="34.5546875" style="231" customWidth="1"/>
    <col min="11020" max="11265" width="9.109375" style="231"/>
    <col min="11266" max="11266" width="34.5546875" style="231" customWidth="1"/>
    <col min="11267" max="11272" width="12.6640625" style="231" customWidth="1"/>
    <col min="11273" max="11273" width="13.33203125" style="231" customWidth="1"/>
    <col min="11274" max="11274" width="2.5546875" style="231" customWidth="1"/>
    <col min="11275" max="11275" width="34.5546875" style="231" customWidth="1"/>
    <col min="11276" max="11521" width="9.109375" style="231"/>
    <col min="11522" max="11522" width="34.5546875" style="231" customWidth="1"/>
    <col min="11523" max="11528" width="12.6640625" style="231" customWidth="1"/>
    <col min="11529" max="11529" width="13.33203125" style="231" customWidth="1"/>
    <col min="11530" max="11530" width="2.5546875" style="231" customWidth="1"/>
    <col min="11531" max="11531" width="34.5546875" style="231" customWidth="1"/>
    <col min="11532" max="11777" width="9.109375" style="231"/>
    <col min="11778" max="11778" width="34.5546875" style="231" customWidth="1"/>
    <col min="11779" max="11784" width="12.6640625" style="231" customWidth="1"/>
    <col min="11785" max="11785" width="13.33203125" style="231" customWidth="1"/>
    <col min="11786" max="11786" width="2.5546875" style="231" customWidth="1"/>
    <col min="11787" max="11787" width="34.5546875" style="231" customWidth="1"/>
    <col min="11788" max="12033" width="9.109375" style="231"/>
    <col min="12034" max="12034" width="34.5546875" style="231" customWidth="1"/>
    <col min="12035" max="12040" width="12.6640625" style="231" customWidth="1"/>
    <col min="12041" max="12041" width="13.33203125" style="231" customWidth="1"/>
    <col min="12042" max="12042" width="2.5546875" style="231" customWidth="1"/>
    <col min="12043" max="12043" width="34.5546875" style="231" customWidth="1"/>
    <col min="12044" max="12289" width="9.109375" style="231"/>
    <col min="12290" max="12290" width="34.5546875" style="231" customWidth="1"/>
    <col min="12291" max="12296" width="12.6640625" style="231" customWidth="1"/>
    <col min="12297" max="12297" width="13.33203125" style="231" customWidth="1"/>
    <col min="12298" max="12298" width="2.5546875" style="231" customWidth="1"/>
    <col min="12299" max="12299" width="34.5546875" style="231" customWidth="1"/>
    <col min="12300" max="12545" width="9.109375" style="231"/>
    <col min="12546" max="12546" width="34.5546875" style="231" customWidth="1"/>
    <col min="12547" max="12552" width="12.6640625" style="231" customWidth="1"/>
    <col min="12553" max="12553" width="13.33203125" style="231" customWidth="1"/>
    <col min="12554" max="12554" width="2.5546875" style="231" customWidth="1"/>
    <col min="12555" max="12555" width="34.5546875" style="231" customWidth="1"/>
    <col min="12556" max="12801" width="9.109375" style="231"/>
    <col min="12802" max="12802" width="34.5546875" style="231" customWidth="1"/>
    <col min="12803" max="12808" width="12.6640625" style="231" customWidth="1"/>
    <col min="12809" max="12809" width="13.33203125" style="231" customWidth="1"/>
    <col min="12810" max="12810" width="2.5546875" style="231" customWidth="1"/>
    <col min="12811" max="12811" width="34.5546875" style="231" customWidth="1"/>
    <col min="12812" max="13057" width="9.109375" style="231"/>
    <col min="13058" max="13058" width="34.5546875" style="231" customWidth="1"/>
    <col min="13059" max="13064" width="12.6640625" style="231" customWidth="1"/>
    <col min="13065" max="13065" width="13.33203125" style="231" customWidth="1"/>
    <col min="13066" max="13066" width="2.5546875" style="231" customWidth="1"/>
    <col min="13067" max="13067" width="34.5546875" style="231" customWidth="1"/>
    <col min="13068" max="13313" width="9.109375" style="231"/>
    <col min="13314" max="13314" width="34.5546875" style="231" customWidth="1"/>
    <col min="13315" max="13320" width="12.6640625" style="231" customWidth="1"/>
    <col min="13321" max="13321" width="13.33203125" style="231" customWidth="1"/>
    <col min="13322" max="13322" width="2.5546875" style="231" customWidth="1"/>
    <col min="13323" max="13323" width="34.5546875" style="231" customWidth="1"/>
    <col min="13324" max="13569" width="9.109375" style="231"/>
    <col min="13570" max="13570" width="34.5546875" style="231" customWidth="1"/>
    <col min="13571" max="13576" width="12.6640625" style="231" customWidth="1"/>
    <col min="13577" max="13577" width="13.33203125" style="231" customWidth="1"/>
    <col min="13578" max="13578" width="2.5546875" style="231" customWidth="1"/>
    <col min="13579" max="13579" width="34.5546875" style="231" customWidth="1"/>
    <col min="13580" max="13825" width="9.109375" style="231"/>
    <col min="13826" max="13826" width="34.5546875" style="231" customWidth="1"/>
    <col min="13827" max="13832" width="12.6640625" style="231" customWidth="1"/>
    <col min="13833" max="13833" width="13.33203125" style="231" customWidth="1"/>
    <col min="13834" max="13834" width="2.5546875" style="231" customWidth="1"/>
    <col min="13835" max="13835" width="34.5546875" style="231" customWidth="1"/>
    <col min="13836" max="14081" width="9.109375" style="231"/>
    <col min="14082" max="14082" width="34.5546875" style="231" customWidth="1"/>
    <col min="14083" max="14088" width="12.6640625" style="231" customWidth="1"/>
    <col min="14089" max="14089" width="13.33203125" style="231" customWidth="1"/>
    <col min="14090" max="14090" width="2.5546875" style="231" customWidth="1"/>
    <col min="14091" max="14091" width="34.5546875" style="231" customWidth="1"/>
    <col min="14092" max="14337" width="9.109375" style="231"/>
    <col min="14338" max="14338" width="34.5546875" style="231" customWidth="1"/>
    <col min="14339" max="14344" width="12.6640625" style="231" customWidth="1"/>
    <col min="14345" max="14345" width="13.33203125" style="231" customWidth="1"/>
    <col min="14346" max="14346" width="2.5546875" style="231" customWidth="1"/>
    <col min="14347" max="14347" width="34.5546875" style="231" customWidth="1"/>
    <col min="14348" max="14593" width="9.109375" style="231"/>
    <col min="14594" max="14594" width="34.5546875" style="231" customWidth="1"/>
    <col min="14595" max="14600" width="12.6640625" style="231" customWidth="1"/>
    <col min="14601" max="14601" width="13.33203125" style="231" customWidth="1"/>
    <col min="14602" max="14602" width="2.5546875" style="231" customWidth="1"/>
    <col min="14603" max="14603" width="34.5546875" style="231" customWidth="1"/>
    <col min="14604" max="14849" width="9.109375" style="231"/>
    <col min="14850" max="14850" width="34.5546875" style="231" customWidth="1"/>
    <col min="14851" max="14856" width="12.6640625" style="231" customWidth="1"/>
    <col min="14857" max="14857" width="13.33203125" style="231" customWidth="1"/>
    <col min="14858" max="14858" width="2.5546875" style="231" customWidth="1"/>
    <col min="14859" max="14859" width="34.5546875" style="231" customWidth="1"/>
    <col min="14860" max="15105" width="9.109375" style="231"/>
    <col min="15106" max="15106" width="34.5546875" style="231" customWidth="1"/>
    <col min="15107" max="15112" width="12.6640625" style="231" customWidth="1"/>
    <col min="15113" max="15113" width="13.33203125" style="231" customWidth="1"/>
    <col min="15114" max="15114" width="2.5546875" style="231" customWidth="1"/>
    <col min="15115" max="15115" width="34.5546875" style="231" customWidth="1"/>
    <col min="15116" max="15361" width="9.109375" style="231"/>
    <col min="15362" max="15362" width="34.5546875" style="231" customWidth="1"/>
    <col min="15363" max="15368" width="12.6640625" style="231" customWidth="1"/>
    <col min="15369" max="15369" width="13.33203125" style="231" customWidth="1"/>
    <col min="15370" max="15370" width="2.5546875" style="231" customWidth="1"/>
    <col min="15371" max="15371" width="34.5546875" style="231" customWidth="1"/>
    <col min="15372" max="15617" width="9.109375" style="231"/>
    <col min="15618" max="15618" width="34.5546875" style="231" customWidth="1"/>
    <col min="15619" max="15624" width="12.6640625" style="231" customWidth="1"/>
    <col min="15625" max="15625" width="13.33203125" style="231" customWidth="1"/>
    <col min="15626" max="15626" width="2.5546875" style="231" customWidth="1"/>
    <col min="15627" max="15627" width="34.5546875" style="231" customWidth="1"/>
    <col min="15628" max="15873" width="9.109375" style="231"/>
    <col min="15874" max="15874" width="34.5546875" style="231" customWidth="1"/>
    <col min="15875" max="15880" width="12.6640625" style="231" customWidth="1"/>
    <col min="15881" max="15881" width="13.33203125" style="231" customWidth="1"/>
    <col min="15882" max="15882" width="2.5546875" style="231" customWidth="1"/>
    <col min="15883" max="15883" width="34.5546875" style="231" customWidth="1"/>
    <col min="15884" max="16129" width="9.109375" style="231"/>
    <col min="16130" max="16130" width="34.5546875" style="231" customWidth="1"/>
    <col min="16131" max="16136" width="12.6640625" style="231" customWidth="1"/>
    <col min="16137" max="16137" width="13.33203125" style="231" customWidth="1"/>
    <col min="16138" max="16138" width="2.5546875" style="231" customWidth="1"/>
    <col min="16139" max="16139" width="34.5546875" style="231" customWidth="1"/>
    <col min="16140" max="16384" width="9.109375" style="231"/>
  </cols>
  <sheetData>
    <row r="1" spans="1:16" ht="21" customHeight="1">
      <c r="A1" s="287" t="s">
        <v>1057</v>
      </c>
      <c r="B1" s="235"/>
      <c r="C1" s="235"/>
      <c r="D1" s="235"/>
      <c r="E1" s="235"/>
      <c r="F1" s="235"/>
      <c r="G1" s="1240" t="s">
        <v>751</v>
      </c>
      <c r="H1" s="1126"/>
      <c r="I1" s="288"/>
      <c r="J1" s="235"/>
      <c r="K1" s="246" t="s">
        <v>51</v>
      </c>
    </row>
    <row r="2" spans="1:16" ht="21" customHeight="1">
      <c r="A2" s="455" t="s">
        <v>1058</v>
      </c>
      <c r="B2" s="233"/>
      <c r="C2" s="233"/>
      <c r="D2" s="233"/>
      <c r="E2" s="233"/>
      <c r="F2" s="233"/>
      <c r="G2" s="233"/>
      <c r="H2" s="233"/>
      <c r="I2" s="456"/>
      <c r="J2" s="233"/>
      <c r="K2" s="557" t="s">
        <v>17</v>
      </c>
    </row>
    <row r="3" spans="1:16" ht="18.75" customHeight="1">
      <c r="A3" s="1415"/>
      <c r="B3" s="566"/>
      <c r="C3" s="566"/>
      <c r="D3" s="566" t="s">
        <v>51</v>
      </c>
      <c r="E3" s="457"/>
      <c r="F3" s="457"/>
      <c r="G3" s="457"/>
      <c r="H3" s="457"/>
      <c r="I3" s="251" t="s">
        <v>4</v>
      </c>
      <c r="J3" s="295"/>
      <c r="K3" s="448"/>
    </row>
    <row r="4" spans="1:16" ht="18.75" customHeight="1">
      <c r="A4" s="1416"/>
      <c r="B4" s="252">
        <v>2013</v>
      </c>
      <c r="C4" s="252">
        <v>2014</v>
      </c>
      <c r="D4" s="252">
        <v>2015</v>
      </c>
      <c r="E4" s="252">
        <v>2016</v>
      </c>
      <c r="F4" s="252">
        <v>2017</v>
      </c>
      <c r="G4" s="252">
        <v>2018</v>
      </c>
      <c r="H4" s="252">
        <v>2019</v>
      </c>
      <c r="I4" s="253" t="s">
        <v>331</v>
      </c>
      <c r="J4" s="232"/>
      <c r="K4" s="294"/>
    </row>
    <row r="5" spans="1:16" ht="19.5" customHeight="1">
      <c r="A5" s="458" t="s">
        <v>502</v>
      </c>
      <c r="B5" s="459">
        <v>83.819010000000006</v>
      </c>
      <c r="C5" s="459">
        <v>100.34037000000001</v>
      </c>
      <c r="D5" s="459">
        <v>53.886009000000001</v>
      </c>
      <c r="E5" s="459">
        <v>19.405607</v>
      </c>
      <c r="F5" s="459">
        <v>25.266315000000002</v>
      </c>
      <c r="G5" s="459">
        <v>23.871201999999997</v>
      </c>
      <c r="H5" s="459">
        <v>22.276351999999999</v>
      </c>
      <c r="I5" s="277">
        <f>(H5/G5-1)*100</f>
        <v>-6.681062813678162</v>
      </c>
      <c r="J5" s="292"/>
      <c r="K5" s="458" t="s">
        <v>503</v>
      </c>
    </row>
    <row r="6" spans="1:16" s="255" customFormat="1" ht="19.5" customHeight="1">
      <c r="A6" s="262" t="s">
        <v>620</v>
      </c>
      <c r="B6" s="263">
        <v>141.36851300000001</v>
      </c>
      <c r="C6" s="263">
        <v>185.69970400000003</v>
      </c>
      <c r="D6" s="263">
        <v>258.86751500000003</v>
      </c>
      <c r="E6" s="263">
        <v>278.45378599999998</v>
      </c>
      <c r="F6" s="263">
        <v>267.618202</v>
      </c>
      <c r="G6" s="263">
        <v>239.26482099999998</v>
      </c>
      <c r="H6" s="263">
        <v>193.609657</v>
      </c>
      <c r="I6" s="277">
        <f t="shared" ref="I6:I28" si="0">(H6/G6-1)*100</f>
        <v>-19.081436129718366</v>
      </c>
      <c r="J6" s="279"/>
      <c r="K6" s="262" t="s">
        <v>505</v>
      </c>
      <c r="L6" s="270"/>
      <c r="M6" s="270"/>
      <c r="N6" s="270"/>
    </row>
    <row r="7" spans="1:16" s="255" customFormat="1" ht="19.5" customHeight="1">
      <c r="A7" s="256" t="s">
        <v>373</v>
      </c>
      <c r="B7" s="257">
        <v>10859.699493</v>
      </c>
      <c r="C7" s="257">
        <v>5887.4958349999997</v>
      </c>
      <c r="D7" s="257">
        <v>3224.9348840000002</v>
      </c>
      <c r="E7" s="257">
        <v>3219.4133709999996</v>
      </c>
      <c r="F7" s="257">
        <v>7798.6151049999999</v>
      </c>
      <c r="G7" s="257">
        <v>3680.680546</v>
      </c>
      <c r="H7" s="257">
        <v>4177.2331010000007</v>
      </c>
      <c r="I7" s="251">
        <f t="shared" si="0"/>
        <v>13.49078108774291</v>
      </c>
      <c r="J7" s="295"/>
      <c r="K7" s="256" t="s">
        <v>373</v>
      </c>
      <c r="L7" s="270"/>
      <c r="M7" s="270"/>
      <c r="N7" s="270"/>
    </row>
    <row r="8" spans="1:16" s="270" customFormat="1" ht="19.5" customHeight="1">
      <c r="A8" s="1097" t="s">
        <v>443</v>
      </c>
      <c r="B8" s="460">
        <v>9797.0133010000009</v>
      </c>
      <c r="C8" s="460">
        <v>4993.3773309999997</v>
      </c>
      <c r="D8" s="460">
        <v>2527.6333119999999</v>
      </c>
      <c r="E8" s="460">
        <v>2568.9621929999998</v>
      </c>
      <c r="F8" s="460">
        <v>6946.016353</v>
      </c>
      <c r="G8" s="460">
        <v>2884.3488670000002</v>
      </c>
      <c r="H8" s="460">
        <v>3374.7988150000006</v>
      </c>
      <c r="I8" s="277">
        <f t="shared" si="0"/>
        <v>17.003835895555717</v>
      </c>
      <c r="J8" s="298"/>
      <c r="K8" s="296" t="s">
        <v>621</v>
      </c>
      <c r="O8" s="255"/>
      <c r="P8" s="255"/>
    </row>
    <row r="9" spans="1:16" s="270" customFormat="1" ht="19.5" customHeight="1">
      <c r="A9" s="296" t="s">
        <v>755</v>
      </c>
      <c r="B9" s="460">
        <v>20.325607999999999</v>
      </c>
      <c r="C9" s="460">
        <v>25.213643999999999</v>
      </c>
      <c r="D9" s="460">
        <v>30.789971000000001</v>
      </c>
      <c r="E9" s="460">
        <v>27.674568000000004</v>
      </c>
      <c r="F9" s="460">
        <v>32.287468999999994</v>
      </c>
      <c r="G9" s="460">
        <v>28.297737000000001</v>
      </c>
      <c r="H9" s="460">
        <v>26.536555000000003</v>
      </c>
      <c r="I9" s="277">
        <f t="shared" si="0"/>
        <v>-6.2237556310598237</v>
      </c>
      <c r="J9" s="298"/>
      <c r="K9" s="296" t="s">
        <v>622</v>
      </c>
      <c r="L9" s="255"/>
      <c r="M9" s="255"/>
      <c r="N9" s="255"/>
      <c r="O9" s="255"/>
      <c r="P9" s="255"/>
    </row>
    <row r="10" spans="1:16" s="270" customFormat="1" ht="19.5" customHeight="1">
      <c r="A10" s="296" t="s">
        <v>756</v>
      </c>
      <c r="B10" s="460">
        <v>1042.360584</v>
      </c>
      <c r="C10" s="460">
        <v>868.90485999999999</v>
      </c>
      <c r="D10" s="460">
        <v>666.51160099999993</v>
      </c>
      <c r="E10" s="460">
        <v>622.77661000000001</v>
      </c>
      <c r="F10" s="460">
        <v>820.31128299999989</v>
      </c>
      <c r="G10" s="460">
        <v>768.03394199999991</v>
      </c>
      <c r="H10" s="460">
        <v>775.89773100000002</v>
      </c>
      <c r="I10" s="277">
        <f t="shared" si="0"/>
        <v>1.0238856084305858</v>
      </c>
      <c r="J10" s="298"/>
      <c r="K10" s="296" t="s">
        <v>623</v>
      </c>
      <c r="O10" s="255"/>
      <c r="P10" s="255"/>
    </row>
    <row r="11" spans="1:16" s="270" customFormat="1" ht="19.5" customHeight="1">
      <c r="A11" s="271" t="s">
        <v>454</v>
      </c>
      <c r="B11" s="263">
        <v>579.50807200000008</v>
      </c>
      <c r="C11" s="263">
        <v>638.13505799999996</v>
      </c>
      <c r="D11" s="263">
        <v>728.33776399999999</v>
      </c>
      <c r="E11" s="263">
        <v>920.70392000000015</v>
      </c>
      <c r="F11" s="263">
        <v>930.87109700000008</v>
      </c>
      <c r="G11" s="263">
        <v>752.929709</v>
      </c>
      <c r="H11" s="263">
        <v>713.30570699999998</v>
      </c>
      <c r="I11" s="277">
        <f t="shared" si="0"/>
        <v>-5.2626429169100541</v>
      </c>
      <c r="J11" s="264"/>
      <c r="K11" s="271" t="s">
        <v>455</v>
      </c>
      <c r="O11" s="255"/>
      <c r="P11" s="255"/>
    </row>
    <row r="12" spans="1:16" s="270" customFormat="1" ht="19.5" customHeight="1">
      <c r="A12" s="271" t="s">
        <v>509</v>
      </c>
      <c r="B12" s="263">
        <v>1.4251709999999997</v>
      </c>
      <c r="C12" s="263">
        <v>2.6310950000000002</v>
      </c>
      <c r="D12" s="263">
        <v>2.3422689999999999</v>
      </c>
      <c r="E12" s="263">
        <v>3.4990600000000005</v>
      </c>
      <c r="F12" s="263">
        <v>5.0328080000000002</v>
      </c>
      <c r="G12" s="263">
        <v>7.057245</v>
      </c>
      <c r="H12" s="263">
        <v>9.0344820000000006</v>
      </c>
      <c r="I12" s="277">
        <f t="shared" si="0"/>
        <v>28.017122829092656</v>
      </c>
      <c r="J12" s="264"/>
      <c r="K12" s="271" t="s">
        <v>510</v>
      </c>
      <c r="L12" s="273"/>
      <c r="M12" s="273"/>
      <c r="N12" s="273"/>
      <c r="O12" s="255"/>
      <c r="P12" s="255"/>
    </row>
    <row r="13" spans="1:16" s="270" customFormat="1" ht="19.5" customHeight="1">
      <c r="A13" s="271" t="s">
        <v>626</v>
      </c>
      <c r="B13" s="263">
        <v>6357.8756379999995</v>
      </c>
      <c r="C13" s="263">
        <v>7731.5896940000002</v>
      </c>
      <c r="D13" s="263">
        <v>7246.896373999999</v>
      </c>
      <c r="E13" s="263">
        <v>6468.3043109999999</v>
      </c>
      <c r="F13" s="263">
        <v>6822.6289939999997</v>
      </c>
      <c r="G13" s="263">
        <v>6638.4379109999991</v>
      </c>
      <c r="H13" s="263">
        <v>5777.0223489999998</v>
      </c>
      <c r="I13" s="277">
        <f t="shared" si="0"/>
        <v>-12.976178636432223</v>
      </c>
      <c r="J13" s="264"/>
      <c r="K13" s="301" t="s">
        <v>511</v>
      </c>
      <c r="L13" s="273"/>
      <c r="M13" s="273"/>
      <c r="N13" s="273"/>
      <c r="O13" s="255"/>
      <c r="P13" s="255"/>
    </row>
    <row r="14" spans="1:16" s="270" customFormat="1" ht="19.5" customHeight="1">
      <c r="A14" s="271" t="s">
        <v>480</v>
      </c>
      <c r="B14" s="263">
        <v>241.23613799999998</v>
      </c>
      <c r="C14" s="263">
        <v>275.01766699999996</v>
      </c>
      <c r="D14" s="263">
        <v>274.97485899999998</v>
      </c>
      <c r="E14" s="263">
        <v>227.78655500000002</v>
      </c>
      <c r="F14" s="263">
        <v>219.60749799999999</v>
      </c>
      <c r="G14" s="263">
        <v>258.70149299999997</v>
      </c>
      <c r="H14" s="263">
        <v>272.35033499999997</v>
      </c>
      <c r="I14" s="277">
        <f t="shared" si="0"/>
        <v>5.2759038387149904</v>
      </c>
      <c r="J14" s="264"/>
      <c r="K14" s="271" t="s">
        <v>481</v>
      </c>
      <c r="L14" s="273"/>
      <c r="M14" s="273"/>
      <c r="N14" s="273"/>
      <c r="O14" s="255"/>
      <c r="P14" s="255"/>
    </row>
    <row r="15" spans="1:16" s="270" customFormat="1" ht="15.6">
      <c r="A15" s="271" t="s">
        <v>486</v>
      </c>
      <c r="B15" s="263">
        <v>2704.6265039999998</v>
      </c>
      <c r="C15" s="263">
        <v>3062.7334220000002</v>
      </c>
      <c r="D15" s="263">
        <v>1912.6686299999999</v>
      </c>
      <c r="E15" s="263">
        <v>1424.8699910000003</v>
      </c>
      <c r="F15" s="263">
        <v>1662.5309659999998</v>
      </c>
      <c r="G15" s="263">
        <v>2001.2047999999998</v>
      </c>
      <c r="H15" s="263">
        <v>1600.8180440000001</v>
      </c>
      <c r="I15" s="277">
        <f t="shared" si="0"/>
        <v>-20.007285411268239</v>
      </c>
      <c r="J15" s="264"/>
      <c r="K15" s="271" t="s">
        <v>487</v>
      </c>
      <c r="O15" s="255"/>
      <c r="P15" s="255"/>
    </row>
    <row r="16" spans="1:16" s="270" customFormat="1" ht="19.5" customHeight="1">
      <c r="A16" s="271" t="s">
        <v>512</v>
      </c>
      <c r="B16" s="263">
        <v>11.638360999999998</v>
      </c>
      <c r="C16" s="263">
        <v>7.1272439999999992</v>
      </c>
      <c r="D16" s="263">
        <v>7.7790919999999995</v>
      </c>
      <c r="E16" s="263">
        <v>23.328654</v>
      </c>
      <c r="F16" s="263">
        <v>23.915795999999997</v>
      </c>
      <c r="G16" s="263">
        <v>14.333970999999998</v>
      </c>
      <c r="H16" s="263">
        <v>12.912262999999999</v>
      </c>
      <c r="I16" s="277">
        <f t="shared" si="0"/>
        <v>-9.9184517674829937</v>
      </c>
      <c r="J16" s="264"/>
      <c r="K16" s="271" t="s">
        <v>513</v>
      </c>
      <c r="O16" s="255"/>
      <c r="P16" s="255"/>
    </row>
    <row r="17" spans="1:16" s="270" customFormat="1" ht="19.5" customHeight="1">
      <c r="A17" s="271" t="s">
        <v>514</v>
      </c>
      <c r="B17" s="263">
        <v>11.383796000000002</v>
      </c>
      <c r="C17" s="263">
        <v>13.247577999999997</v>
      </c>
      <c r="D17" s="263">
        <v>9.3893270000000015</v>
      </c>
      <c r="E17" s="263">
        <v>9.2490739999999985</v>
      </c>
      <c r="F17" s="263">
        <v>8.8423920000000003</v>
      </c>
      <c r="G17" s="263">
        <v>9.6223899999999993</v>
      </c>
      <c r="H17" s="263">
        <v>8.7664680000000015</v>
      </c>
      <c r="I17" s="277">
        <f t="shared" si="0"/>
        <v>-8.8951081799843674</v>
      </c>
      <c r="J17" s="264"/>
      <c r="K17" s="271" t="s">
        <v>515</v>
      </c>
      <c r="O17" s="255"/>
      <c r="P17" s="255"/>
    </row>
    <row r="18" spans="1:16" s="270" customFormat="1" ht="19.5" customHeight="1">
      <c r="A18" s="271" t="s">
        <v>911</v>
      </c>
      <c r="B18" s="263">
        <v>3.0526230000000001</v>
      </c>
      <c r="C18" s="263">
        <v>4.3284229999999999</v>
      </c>
      <c r="D18" s="263">
        <v>3.670229</v>
      </c>
      <c r="E18" s="263">
        <v>3.1007860000000003</v>
      </c>
      <c r="F18" s="263">
        <v>3.1744490000000001</v>
      </c>
      <c r="G18" s="263">
        <v>2.250709000000001</v>
      </c>
      <c r="H18" s="263">
        <v>2.2620169999999997</v>
      </c>
      <c r="I18" s="277">
        <f t="shared" si="0"/>
        <v>0.50241945982349989</v>
      </c>
      <c r="J18" s="264"/>
      <c r="K18" s="271" t="s">
        <v>516</v>
      </c>
      <c r="O18" s="255"/>
      <c r="P18" s="255"/>
    </row>
    <row r="19" spans="1:16" s="270" customFormat="1" ht="19.5" customHeight="1">
      <c r="A19" s="271" t="s">
        <v>624</v>
      </c>
      <c r="B19" s="263">
        <v>84.907746000000003</v>
      </c>
      <c r="C19" s="263">
        <v>83.282121000000004</v>
      </c>
      <c r="D19" s="263">
        <v>82.840462000000016</v>
      </c>
      <c r="E19" s="263">
        <v>80.770326999999995</v>
      </c>
      <c r="F19" s="263">
        <v>101.326925</v>
      </c>
      <c r="G19" s="263">
        <v>119.14736900000001</v>
      </c>
      <c r="H19" s="263">
        <v>107.584863</v>
      </c>
      <c r="I19" s="277">
        <f t="shared" si="0"/>
        <v>-9.7043737491173783</v>
      </c>
      <c r="J19" s="264"/>
      <c r="K19" s="271" t="s">
        <v>517</v>
      </c>
      <c r="O19" s="255"/>
      <c r="P19" s="255"/>
    </row>
    <row r="20" spans="1:16" s="270" customFormat="1" ht="19.5" customHeight="1">
      <c r="A20" s="271" t="s">
        <v>518</v>
      </c>
      <c r="B20" s="263">
        <v>1352.5189969999999</v>
      </c>
      <c r="C20" s="263">
        <v>1286.531624</v>
      </c>
      <c r="D20" s="263">
        <v>1408.4964640000001</v>
      </c>
      <c r="E20" s="263">
        <v>2046.1672580000002</v>
      </c>
      <c r="F20" s="263">
        <v>3097.171214</v>
      </c>
      <c r="G20" s="263">
        <v>2251.5705669999998</v>
      </c>
      <c r="H20" s="263">
        <v>1847.8308969999998</v>
      </c>
      <c r="I20" s="277">
        <f t="shared" si="0"/>
        <v>-17.931468634267322</v>
      </c>
      <c r="J20" s="264"/>
      <c r="K20" s="271" t="s">
        <v>519</v>
      </c>
      <c r="O20" s="255"/>
      <c r="P20" s="255"/>
    </row>
    <row r="21" spans="1:16" s="270" customFormat="1" ht="19.5" customHeight="1">
      <c r="A21" s="265" t="s">
        <v>460</v>
      </c>
      <c r="B21" s="263">
        <v>1718.7200289999998</v>
      </c>
      <c r="C21" s="263">
        <v>1535.2799880000002</v>
      </c>
      <c r="D21" s="263">
        <v>1313.1843180000001</v>
      </c>
      <c r="E21" s="263">
        <v>1445.1126180000001</v>
      </c>
      <c r="F21" s="263">
        <v>2013.9621309999998</v>
      </c>
      <c r="G21" s="263">
        <v>2168.4781419999999</v>
      </c>
      <c r="H21" s="263">
        <v>1903.8048260000003</v>
      </c>
      <c r="I21" s="277">
        <f t="shared" si="0"/>
        <v>-12.20548692069775</v>
      </c>
      <c r="J21" s="264"/>
      <c r="K21" s="271" t="s">
        <v>541</v>
      </c>
      <c r="O21" s="255"/>
      <c r="P21" s="255"/>
    </row>
    <row r="22" spans="1:16" s="270" customFormat="1" ht="19.5" customHeight="1">
      <c r="A22" s="271" t="s">
        <v>521</v>
      </c>
      <c r="B22" s="263">
        <v>262.92890700000004</v>
      </c>
      <c r="C22" s="263">
        <v>262.38177200000001</v>
      </c>
      <c r="D22" s="263">
        <v>221.78423000000001</v>
      </c>
      <c r="E22" s="263">
        <v>176.694638</v>
      </c>
      <c r="F22" s="263">
        <v>218.30203300000002</v>
      </c>
      <c r="G22" s="263">
        <v>198.50741500000004</v>
      </c>
      <c r="H22" s="263">
        <v>264.285664</v>
      </c>
      <c r="I22" s="277">
        <f t="shared" si="0"/>
        <v>33.136419110590886</v>
      </c>
      <c r="J22" s="264"/>
      <c r="K22" s="271" t="s">
        <v>521</v>
      </c>
      <c r="O22" s="255"/>
      <c r="P22" s="255"/>
    </row>
    <row r="23" spans="1:16" s="270" customFormat="1" ht="19.5" customHeight="1">
      <c r="A23" s="271" t="s">
        <v>1055</v>
      </c>
      <c r="B23" s="263">
        <v>3.6563970000000001</v>
      </c>
      <c r="C23" s="263">
        <v>16.019636999999999</v>
      </c>
      <c r="D23" s="263">
        <v>12.879892</v>
      </c>
      <c r="E23" s="263">
        <v>18.462730000000001</v>
      </c>
      <c r="F23" s="263">
        <v>43.925829</v>
      </c>
      <c r="G23" s="263">
        <v>29.167647999999996</v>
      </c>
      <c r="H23" s="263">
        <v>83.223690000000005</v>
      </c>
      <c r="I23" s="277">
        <f t="shared" si="0"/>
        <v>185.3287656241601</v>
      </c>
      <c r="J23" s="264"/>
      <c r="K23" s="301" t="s">
        <v>522</v>
      </c>
      <c r="O23" s="255"/>
      <c r="P23" s="255"/>
    </row>
    <row r="24" spans="1:16" s="270" customFormat="1" ht="19.5" customHeight="1">
      <c r="A24" s="265" t="s">
        <v>523</v>
      </c>
      <c r="B24" s="263">
        <v>257.596114</v>
      </c>
      <c r="C24" s="263">
        <v>329.97043400000001</v>
      </c>
      <c r="D24" s="263">
        <v>307.62319100000008</v>
      </c>
      <c r="E24" s="263">
        <v>365.62895299999997</v>
      </c>
      <c r="F24" s="263">
        <v>492.82437899999991</v>
      </c>
      <c r="G24" s="263">
        <v>393.55435899999998</v>
      </c>
      <c r="H24" s="263">
        <v>437.52202299999993</v>
      </c>
      <c r="I24" s="277">
        <f t="shared" si="0"/>
        <v>11.171941815539622</v>
      </c>
      <c r="J24" s="264"/>
      <c r="K24" s="271" t="s">
        <v>524</v>
      </c>
      <c r="O24" s="255"/>
      <c r="P24" s="255"/>
    </row>
    <row r="25" spans="1:16" s="270" customFormat="1" ht="19.5" customHeight="1">
      <c r="A25" s="271" t="s">
        <v>525</v>
      </c>
      <c r="B25" s="263">
        <v>421.58682999999991</v>
      </c>
      <c r="C25" s="263">
        <v>384.09045400000002</v>
      </c>
      <c r="D25" s="263">
        <v>301.83798100000001</v>
      </c>
      <c r="E25" s="263">
        <v>249.989735</v>
      </c>
      <c r="F25" s="263">
        <v>296.4957</v>
      </c>
      <c r="G25" s="263">
        <v>388.19076599999994</v>
      </c>
      <c r="H25" s="263">
        <v>250.72277799999995</v>
      </c>
      <c r="I25" s="277">
        <f t="shared" si="0"/>
        <v>-35.41248273793304</v>
      </c>
      <c r="J25" s="264"/>
      <c r="K25" s="271" t="s">
        <v>526</v>
      </c>
      <c r="O25" s="255"/>
      <c r="P25" s="255"/>
    </row>
    <row r="26" spans="1:16" s="270" customFormat="1" ht="19.5" customHeight="1">
      <c r="A26" s="271" t="s">
        <v>462</v>
      </c>
      <c r="B26" s="263">
        <v>314.531859</v>
      </c>
      <c r="C26" s="263">
        <v>227.27933100000001</v>
      </c>
      <c r="D26" s="263">
        <v>158.07873899999998</v>
      </c>
      <c r="E26" s="263">
        <v>221.218435</v>
      </c>
      <c r="F26" s="263">
        <v>229.88428399999998</v>
      </c>
      <c r="G26" s="263">
        <v>233.96055200000004</v>
      </c>
      <c r="H26" s="263">
        <v>190.11316300000004</v>
      </c>
      <c r="I26" s="277">
        <f t="shared" si="0"/>
        <v>-18.741359868222563</v>
      </c>
      <c r="J26" s="264"/>
      <c r="K26" s="271" t="s">
        <v>527</v>
      </c>
      <c r="O26" s="255"/>
      <c r="P26" s="255"/>
    </row>
    <row r="27" spans="1:16" s="273" customFormat="1" ht="19.5" customHeight="1">
      <c r="A27" s="271" t="s">
        <v>494</v>
      </c>
      <c r="B27" s="263">
        <v>89.24629800000001</v>
      </c>
      <c r="C27" s="263">
        <v>159.17489399999999</v>
      </c>
      <c r="D27" s="263">
        <v>155.16911400000001</v>
      </c>
      <c r="E27" s="263">
        <v>108.24922700000002</v>
      </c>
      <c r="F27" s="263">
        <v>117.18624500000001</v>
      </c>
      <c r="G27" s="263">
        <v>103.187614</v>
      </c>
      <c r="H27" s="263">
        <v>48.962924000000008</v>
      </c>
      <c r="I27" s="277">
        <f t="shared" si="0"/>
        <v>-52.549611235317442</v>
      </c>
      <c r="J27" s="264"/>
      <c r="K27" s="271" t="s">
        <v>495</v>
      </c>
      <c r="M27" s="270"/>
      <c r="N27" s="270"/>
      <c r="O27" s="255"/>
      <c r="P27" s="255"/>
    </row>
    <row r="28" spans="1:16" s="273" customFormat="1" ht="19.5" customHeight="1">
      <c r="A28" s="256" t="s">
        <v>528</v>
      </c>
      <c r="B28" s="257">
        <f t="shared" ref="B28:H28" si="1">SUM(B11:B27)+B7+B6+B5</f>
        <v>25501.326496000001</v>
      </c>
      <c r="C28" s="257">
        <f t="shared" si="1"/>
        <v>22192.356345</v>
      </c>
      <c r="D28" s="257">
        <f t="shared" si="1"/>
        <v>17685.641343000007</v>
      </c>
      <c r="E28" s="257">
        <f t="shared" si="1"/>
        <v>17310.409036000001</v>
      </c>
      <c r="F28" s="257">
        <f t="shared" si="1"/>
        <v>24379.182362</v>
      </c>
      <c r="G28" s="257">
        <f t="shared" si="1"/>
        <v>19514.119229</v>
      </c>
      <c r="H28" s="257">
        <f t="shared" si="1"/>
        <v>17923.641603</v>
      </c>
      <c r="I28" s="251">
        <f t="shared" si="0"/>
        <v>-8.1503941189227991</v>
      </c>
      <c r="J28" s="295"/>
      <c r="K28" s="256" t="s">
        <v>529</v>
      </c>
      <c r="L28" s="270"/>
      <c r="M28" s="270"/>
      <c r="N28" s="270"/>
      <c r="O28" s="255"/>
      <c r="P28" s="255"/>
    </row>
    <row r="29" spans="1:16" s="261" customFormat="1" ht="19.5" customHeight="1">
      <c r="A29" s="302" t="s">
        <v>573</v>
      </c>
      <c r="B29" s="303">
        <v>260822.80300199997</v>
      </c>
      <c r="C29" s="303">
        <v>251142.42920500005</v>
      </c>
      <c r="D29" s="303">
        <v>213619.21145500001</v>
      </c>
      <c r="E29" s="303">
        <v>202189.24185900003</v>
      </c>
      <c r="F29" s="303">
        <v>238715.127912</v>
      </c>
      <c r="G29" s="303">
        <v>231152.48264500001</v>
      </c>
      <c r="H29" s="303">
        <v>210345.20300000001</v>
      </c>
      <c r="I29" s="253">
        <f>(H29/G29-1)*100</f>
        <v>-9.0015384679884463</v>
      </c>
      <c r="J29" s="232"/>
      <c r="K29" s="302" t="s">
        <v>574</v>
      </c>
    </row>
    <row r="30" spans="1:16" s="255" customFormat="1" ht="19.5" customHeight="1">
      <c r="A30" s="304" t="s">
        <v>530</v>
      </c>
      <c r="B30" s="270"/>
      <c r="C30" s="270"/>
      <c r="D30" s="270"/>
      <c r="E30" s="270"/>
      <c r="F30" s="270"/>
      <c r="G30" s="270"/>
      <c r="H30" s="270"/>
      <c r="I30" s="270"/>
      <c r="J30" s="239"/>
      <c r="K30" s="304" t="s">
        <v>531</v>
      </c>
    </row>
    <row r="31" spans="1:16" s="270" customFormat="1" ht="18" customHeight="1">
      <c r="A31" s="296"/>
      <c r="J31" s="239"/>
      <c r="K31" s="296"/>
    </row>
    <row r="32" spans="1:16" s="270" customFormat="1" ht="15.6">
      <c r="A32" s="305"/>
      <c r="B32" s="461"/>
      <c r="C32" s="461"/>
      <c r="D32" s="462"/>
      <c r="E32" s="461"/>
      <c r="F32" s="461"/>
      <c r="G32" s="461"/>
      <c r="H32" s="461"/>
      <c r="I32" s="261"/>
      <c r="J32" s="295"/>
      <c r="K32" s="256"/>
    </row>
    <row r="33" spans="1:11" s="261" customFormat="1" ht="14.4">
      <c r="A33" s="308"/>
      <c r="B33" s="274"/>
      <c r="C33" s="274"/>
      <c r="D33" s="462"/>
      <c r="E33" s="274"/>
      <c r="F33" s="274"/>
      <c r="G33" s="274"/>
      <c r="H33" s="274"/>
      <c r="I33" s="307"/>
      <c r="J33" s="242"/>
      <c r="K33" s="308"/>
    </row>
    <row r="34" spans="1:11" s="270" customFormat="1" ht="27" customHeight="1">
      <c r="A34" s="308"/>
      <c r="B34" s="274"/>
      <c r="C34" s="274"/>
      <c r="D34" s="274"/>
      <c r="E34" s="274"/>
      <c r="F34" s="274"/>
      <c r="G34" s="274"/>
      <c r="H34" s="274"/>
      <c r="I34" s="307"/>
      <c r="J34" s="242"/>
      <c r="K34" s="308"/>
    </row>
    <row r="35" spans="1:11" s="273" customFormat="1" ht="27" customHeight="1">
      <c r="A35" s="172"/>
      <c r="B35" s="269"/>
      <c r="C35" s="269"/>
      <c r="D35" s="269"/>
      <c r="E35" s="269"/>
      <c r="F35" s="269"/>
      <c r="G35" s="269"/>
      <c r="H35" s="269"/>
      <c r="I35" s="307"/>
      <c r="J35" s="172"/>
      <c r="K35" s="308"/>
    </row>
    <row r="36" spans="1:11" s="261" customFormat="1" ht="27" customHeight="1">
      <c r="A36" s="172"/>
      <c r="B36" s="269"/>
      <c r="C36" s="269"/>
      <c r="D36" s="269"/>
      <c r="E36" s="269"/>
      <c r="F36" s="269"/>
      <c r="G36" s="269"/>
      <c r="H36" s="269"/>
      <c r="I36" s="307"/>
      <c r="J36" s="172"/>
      <c r="K36" s="172"/>
    </row>
    <row r="37" spans="1:11" s="235" customFormat="1" ht="25.95" customHeight="1">
      <c r="A37" s="172"/>
      <c r="B37" s="269"/>
      <c r="C37" s="269"/>
      <c r="D37" s="269"/>
      <c r="E37" s="269"/>
      <c r="F37" s="269"/>
      <c r="G37" s="269"/>
      <c r="H37" s="269"/>
      <c r="I37" s="307"/>
      <c r="J37" s="172"/>
      <c r="K37" s="172"/>
    </row>
    <row r="38" spans="1:11" s="235" customFormat="1" ht="25.95" customHeight="1">
      <c r="A38" s="172"/>
      <c r="B38" s="269"/>
      <c r="C38" s="269"/>
      <c r="D38" s="269"/>
      <c r="E38" s="269"/>
      <c r="F38" s="269"/>
      <c r="G38" s="269"/>
      <c r="H38" s="269"/>
      <c r="I38" s="307"/>
      <c r="J38" s="172"/>
      <c r="K38" s="172"/>
    </row>
    <row r="39" spans="1:11" s="235" customFormat="1" ht="25.95" customHeight="1">
      <c r="B39" s="269"/>
      <c r="C39" s="269"/>
      <c r="D39" s="269"/>
      <c r="E39" s="269"/>
      <c r="F39" s="269"/>
      <c r="G39" s="269"/>
      <c r="H39" s="269"/>
      <c r="I39" s="569"/>
      <c r="J39" s="245"/>
    </row>
    <row r="40" spans="1:11" s="235" customFormat="1" ht="12.9" customHeight="1">
      <c r="B40" s="269"/>
      <c r="C40" s="269"/>
      <c r="D40" s="269"/>
      <c r="E40" s="269"/>
      <c r="F40" s="269"/>
      <c r="G40" s="269"/>
      <c r="H40" s="269"/>
      <c r="I40" s="569"/>
      <c r="J40" s="245"/>
    </row>
    <row r="41" spans="1:11" s="235" customFormat="1" ht="12.9" customHeight="1">
      <c r="A41" s="231"/>
      <c r="B41" s="269"/>
      <c r="C41" s="269"/>
      <c r="D41" s="269"/>
      <c r="E41" s="269"/>
      <c r="F41" s="269"/>
      <c r="G41" s="269"/>
      <c r="H41" s="269"/>
      <c r="I41" s="234"/>
      <c r="J41" s="286"/>
      <c r="K41" s="231"/>
    </row>
    <row r="42" spans="1:11" ht="12.9" customHeight="1">
      <c r="B42" s="269"/>
      <c r="C42" s="269"/>
      <c r="D42" s="269"/>
      <c r="E42" s="269"/>
      <c r="F42" s="269"/>
      <c r="G42" s="269"/>
      <c r="H42" s="269"/>
      <c r="I42" s="234"/>
    </row>
    <row r="43" spans="1:11" ht="12.9" customHeight="1">
      <c r="B43" s="269"/>
      <c r="C43" s="269"/>
      <c r="D43" s="269"/>
      <c r="E43" s="269"/>
      <c r="F43" s="269"/>
      <c r="G43" s="269"/>
      <c r="H43" s="269"/>
      <c r="I43" s="234"/>
    </row>
    <row r="44" spans="1:11" ht="12.9" customHeight="1">
      <c r="B44" s="269"/>
      <c r="C44" s="269"/>
      <c r="D44" s="269"/>
      <c r="E44" s="269"/>
      <c r="F44" s="269"/>
      <c r="G44" s="269"/>
      <c r="H44" s="269"/>
      <c r="I44" s="234"/>
    </row>
    <row r="45" spans="1:11" ht="12.9" customHeight="1">
      <c r="B45" s="269"/>
      <c r="C45" s="269"/>
      <c r="D45" s="269"/>
      <c r="E45" s="269"/>
      <c r="F45" s="269"/>
      <c r="G45" s="269"/>
      <c r="H45" s="269"/>
      <c r="I45" s="234"/>
    </row>
    <row r="46" spans="1:11" ht="12.9" customHeight="1">
      <c r="B46" s="269"/>
      <c r="C46" s="269"/>
      <c r="D46" s="269"/>
      <c r="E46" s="269"/>
      <c r="F46" s="269"/>
      <c r="G46" s="269"/>
      <c r="H46" s="269"/>
      <c r="I46" s="234"/>
    </row>
    <row r="47" spans="1:11" ht="12.9" customHeight="1">
      <c r="B47" s="269"/>
      <c r="C47" s="269"/>
      <c r="D47" s="269"/>
      <c r="E47" s="269"/>
      <c r="F47" s="269"/>
      <c r="G47" s="269"/>
      <c r="H47" s="269"/>
      <c r="I47" s="234"/>
    </row>
    <row r="48" spans="1:11" ht="12.9" customHeight="1">
      <c r="B48" s="269"/>
      <c r="C48" s="269"/>
      <c r="D48" s="269"/>
      <c r="E48" s="269"/>
      <c r="F48" s="269"/>
      <c r="G48" s="269"/>
      <c r="H48" s="269"/>
      <c r="I48" s="234"/>
    </row>
    <row r="49" spans="2:9" ht="12.9" customHeight="1">
      <c r="B49" s="269"/>
      <c r="C49" s="269"/>
      <c r="D49" s="269"/>
      <c r="E49" s="269"/>
      <c r="F49" s="269"/>
      <c r="G49" s="269"/>
      <c r="H49" s="269"/>
      <c r="I49" s="234"/>
    </row>
    <row r="50" spans="2:9" ht="12.9" customHeight="1">
      <c r="B50" s="269"/>
      <c r="C50" s="269"/>
      <c r="D50" s="269"/>
      <c r="E50" s="269"/>
      <c r="F50" s="269"/>
      <c r="G50" s="269"/>
      <c r="H50" s="269"/>
      <c r="I50" s="234"/>
    </row>
    <row r="51" spans="2:9" ht="12.9" customHeight="1">
      <c r="B51" s="269"/>
      <c r="C51" s="269"/>
      <c r="D51" s="269"/>
      <c r="E51" s="269"/>
      <c r="F51" s="269"/>
      <c r="G51" s="269"/>
      <c r="H51" s="269"/>
      <c r="I51" s="234"/>
    </row>
    <row r="52" spans="2:9" ht="12.9" customHeight="1">
      <c r="B52" s="269"/>
      <c r="C52" s="269"/>
      <c r="D52" s="269"/>
      <c r="E52" s="269"/>
      <c r="F52" s="269"/>
      <c r="G52" s="269"/>
      <c r="H52" s="269"/>
      <c r="I52" s="234"/>
    </row>
    <row r="53" spans="2:9" ht="12.9" customHeight="1">
      <c r="B53" s="269"/>
      <c r="C53" s="269"/>
      <c r="D53" s="269"/>
      <c r="E53" s="269"/>
      <c r="F53" s="269"/>
      <c r="G53" s="269"/>
      <c r="H53" s="269"/>
      <c r="I53" s="234"/>
    </row>
    <row r="54" spans="2:9" ht="12.9" customHeight="1">
      <c r="B54" s="269"/>
      <c r="C54" s="269"/>
      <c r="D54" s="269"/>
      <c r="E54" s="269"/>
      <c r="F54" s="269"/>
      <c r="G54" s="269"/>
      <c r="H54" s="269"/>
      <c r="I54" s="234"/>
    </row>
    <row r="55" spans="2:9" ht="12.9" customHeight="1">
      <c r="B55" s="269"/>
      <c r="C55" s="269"/>
      <c r="D55" s="269"/>
      <c r="E55" s="269"/>
      <c r="F55" s="269"/>
      <c r="G55" s="269"/>
      <c r="H55" s="269"/>
    </row>
  </sheetData>
  <mergeCells count="1">
    <mergeCell ref="A3:A4"/>
  </mergeCells>
  <hyperlinks>
    <hyperlink ref="G1" location="'TABLOİÇİNDE-1'!A87" display="İÇİNDEKİLER / INDEX"/>
  </hyperlinks>
  <printOptions horizontalCentered="1" verticalCentered="1"/>
  <pageMargins left="0" right="0" top="0.78740157480314965" bottom="0.78740157480314965" header="0.78740157480314965" footer="0.78740157480314965"/>
  <pageSetup paperSize="9" scale="78"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showGridLines="0" zoomScale="80" zoomScaleNormal="80" workbookViewId="0">
      <selection activeCell="D27" sqref="D27"/>
    </sheetView>
  </sheetViews>
  <sheetFormatPr defaultColWidth="10.6640625" defaultRowHeight="12" customHeight="1"/>
  <cols>
    <col min="1" max="1" width="35.6640625" style="350" customWidth="1"/>
    <col min="2" max="2" width="12.6640625" style="359" customWidth="1"/>
    <col min="3" max="3" width="12.6640625" style="360" customWidth="1"/>
    <col min="4" max="4" width="12.6640625" style="359" customWidth="1"/>
    <col min="5" max="5" width="12.6640625" style="360" customWidth="1"/>
    <col min="6" max="6" width="12.6640625" style="359" customWidth="1"/>
    <col min="7" max="7" width="12.6640625" style="360" customWidth="1"/>
    <col min="8" max="8" width="4.6640625" style="350" customWidth="1"/>
    <col min="9" max="9" width="42.88671875" style="350" customWidth="1"/>
    <col min="10" max="10" width="14.109375" style="350" bestFit="1" customWidth="1"/>
    <col min="11" max="214" width="8.6640625" style="350" customWidth="1"/>
    <col min="215" max="256" width="10.6640625" style="350"/>
    <col min="257" max="257" width="35.6640625" style="350" customWidth="1"/>
    <col min="258" max="263" width="12.6640625" style="350" customWidth="1"/>
    <col min="264" max="264" width="4.6640625" style="350" customWidth="1"/>
    <col min="265" max="265" width="42.88671875" style="350" customWidth="1"/>
    <col min="266" max="266" width="14.109375" style="350" bestFit="1" customWidth="1"/>
    <col min="267" max="470" width="8.6640625" style="350" customWidth="1"/>
    <col min="471" max="512" width="10.6640625" style="350"/>
    <col min="513" max="513" width="35.6640625" style="350" customWidth="1"/>
    <col min="514" max="519" width="12.6640625" style="350" customWidth="1"/>
    <col min="520" max="520" width="4.6640625" style="350" customWidth="1"/>
    <col min="521" max="521" width="42.88671875" style="350" customWidth="1"/>
    <col min="522" max="522" width="14.109375" style="350" bestFit="1" customWidth="1"/>
    <col min="523" max="726" width="8.6640625" style="350" customWidth="1"/>
    <col min="727" max="768" width="10.6640625" style="350"/>
    <col min="769" max="769" width="35.6640625" style="350" customWidth="1"/>
    <col min="770" max="775" width="12.6640625" style="350" customWidth="1"/>
    <col min="776" max="776" width="4.6640625" style="350" customWidth="1"/>
    <col min="777" max="777" width="42.88671875" style="350" customWidth="1"/>
    <col min="778" max="778" width="14.109375" style="350" bestFit="1" customWidth="1"/>
    <col min="779" max="982" width="8.6640625" style="350" customWidth="1"/>
    <col min="983" max="1024" width="10.6640625" style="350"/>
    <col min="1025" max="1025" width="35.6640625" style="350" customWidth="1"/>
    <col min="1026" max="1031" width="12.6640625" style="350" customWidth="1"/>
    <col min="1032" max="1032" width="4.6640625" style="350" customWidth="1"/>
    <col min="1033" max="1033" width="42.88671875" style="350" customWidth="1"/>
    <col min="1034" max="1034" width="14.109375" style="350" bestFit="1" customWidth="1"/>
    <col min="1035" max="1238" width="8.6640625" style="350" customWidth="1"/>
    <col min="1239" max="1280" width="10.6640625" style="350"/>
    <col min="1281" max="1281" width="35.6640625" style="350" customWidth="1"/>
    <col min="1282" max="1287" width="12.6640625" style="350" customWidth="1"/>
    <col min="1288" max="1288" width="4.6640625" style="350" customWidth="1"/>
    <col min="1289" max="1289" width="42.88671875" style="350" customWidth="1"/>
    <col min="1290" max="1290" width="14.109375" style="350" bestFit="1" customWidth="1"/>
    <col min="1291" max="1494" width="8.6640625" style="350" customWidth="1"/>
    <col min="1495" max="1536" width="10.6640625" style="350"/>
    <col min="1537" max="1537" width="35.6640625" style="350" customWidth="1"/>
    <col min="1538" max="1543" width="12.6640625" style="350" customWidth="1"/>
    <col min="1544" max="1544" width="4.6640625" style="350" customWidth="1"/>
    <col min="1545" max="1545" width="42.88671875" style="350" customWidth="1"/>
    <col min="1546" max="1546" width="14.109375" style="350" bestFit="1" customWidth="1"/>
    <col min="1547" max="1750" width="8.6640625" style="350" customWidth="1"/>
    <col min="1751" max="1792" width="10.6640625" style="350"/>
    <col min="1793" max="1793" width="35.6640625" style="350" customWidth="1"/>
    <col min="1794" max="1799" width="12.6640625" style="350" customWidth="1"/>
    <col min="1800" max="1800" width="4.6640625" style="350" customWidth="1"/>
    <col min="1801" max="1801" width="42.88671875" style="350" customWidth="1"/>
    <col min="1802" max="1802" width="14.109375" style="350" bestFit="1" customWidth="1"/>
    <col min="1803" max="2006" width="8.6640625" style="350" customWidth="1"/>
    <col min="2007" max="2048" width="10.6640625" style="350"/>
    <col min="2049" max="2049" width="35.6640625" style="350" customWidth="1"/>
    <col min="2050" max="2055" width="12.6640625" style="350" customWidth="1"/>
    <col min="2056" max="2056" width="4.6640625" style="350" customWidth="1"/>
    <col min="2057" max="2057" width="42.88671875" style="350" customWidth="1"/>
    <col min="2058" max="2058" width="14.109375" style="350" bestFit="1" customWidth="1"/>
    <col min="2059" max="2262" width="8.6640625" style="350" customWidth="1"/>
    <col min="2263" max="2304" width="10.6640625" style="350"/>
    <col min="2305" max="2305" width="35.6640625" style="350" customWidth="1"/>
    <col min="2306" max="2311" width="12.6640625" style="350" customWidth="1"/>
    <col min="2312" max="2312" width="4.6640625" style="350" customWidth="1"/>
    <col min="2313" max="2313" width="42.88671875" style="350" customWidth="1"/>
    <col min="2314" max="2314" width="14.109375" style="350" bestFit="1" customWidth="1"/>
    <col min="2315" max="2518" width="8.6640625" style="350" customWidth="1"/>
    <col min="2519" max="2560" width="10.6640625" style="350"/>
    <col min="2561" max="2561" width="35.6640625" style="350" customWidth="1"/>
    <col min="2562" max="2567" width="12.6640625" style="350" customWidth="1"/>
    <col min="2568" max="2568" width="4.6640625" style="350" customWidth="1"/>
    <col min="2569" max="2569" width="42.88671875" style="350" customWidth="1"/>
    <col min="2570" max="2570" width="14.109375" style="350" bestFit="1" customWidth="1"/>
    <col min="2571" max="2774" width="8.6640625" style="350" customWidth="1"/>
    <col min="2775" max="2816" width="10.6640625" style="350"/>
    <col min="2817" max="2817" width="35.6640625" style="350" customWidth="1"/>
    <col min="2818" max="2823" width="12.6640625" style="350" customWidth="1"/>
    <col min="2824" max="2824" width="4.6640625" style="350" customWidth="1"/>
    <col min="2825" max="2825" width="42.88671875" style="350" customWidth="1"/>
    <col min="2826" max="2826" width="14.109375" style="350" bestFit="1" customWidth="1"/>
    <col min="2827" max="3030" width="8.6640625" style="350" customWidth="1"/>
    <col min="3031" max="3072" width="10.6640625" style="350"/>
    <col min="3073" max="3073" width="35.6640625" style="350" customWidth="1"/>
    <col min="3074" max="3079" width="12.6640625" style="350" customWidth="1"/>
    <col min="3080" max="3080" width="4.6640625" style="350" customWidth="1"/>
    <col min="3081" max="3081" width="42.88671875" style="350" customWidth="1"/>
    <col min="3082" max="3082" width="14.109375" style="350" bestFit="1" customWidth="1"/>
    <col min="3083" max="3286" width="8.6640625" style="350" customWidth="1"/>
    <col min="3287" max="3328" width="10.6640625" style="350"/>
    <col min="3329" max="3329" width="35.6640625" style="350" customWidth="1"/>
    <col min="3330" max="3335" width="12.6640625" style="350" customWidth="1"/>
    <col min="3336" max="3336" width="4.6640625" style="350" customWidth="1"/>
    <col min="3337" max="3337" width="42.88671875" style="350" customWidth="1"/>
    <col min="3338" max="3338" width="14.109375" style="350" bestFit="1" customWidth="1"/>
    <col min="3339" max="3542" width="8.6640625" style="350" customWidth="1"/>
    <col min="3543" max="3584" width="10.6640625" style="350"/>
    <col min="3585" max="3585" width="35.6640625" style="350" customWidth="1"/>
    <col min="3586" max="3591" width="12.6640625" style="350" customWidth="1"/>
    <col min="3592" max="3592" width="4.6640625" style="350" customWidth="1"/>
    <col min="3593" max="3593" width="42.88671875" style="350" customWidth="1"/>
    <col min="3594" max="3594" width="14.109375" style="350" bestFit="1" customWidth="1"/>
    <col min="3595" max="3798" width="8.6640625" style="350" customWidth="1"/>
    <col min="3799" max="3840" width="10.6640625" style="350"/>
    <col min="3841" max="3841" width="35.6640625" style="350" customWidth="1"/>
    <col min="3842" max="3847" width="12.6640625" style="350" customWidth="1"/>
    <col min="3848" max="3848" width="4.6640625" style="350" customWidth="1"/>
    <col min="3849" max="3849" width="42.88671875" style="350" customWidth="1"/>
    <col min="3850" max="3850" width="14.109375" style="350" bestFit="1" customWidth="1"/>
    <col min="3851" max="4054" width="8.6640625" style="350" customWidth="1"/>
    <col min="4055" max="4096" width="10.6640625" style="350"/>
    <col min="4097" max="4097" width="35.6640625" style="350" customWidth="1"/>
    <col min="4098" max="4103" width="12.6640625" style="350" customWidth="1"/>
    <col min="4104" max="4104" width="4.6640625" style="350" customWidth="1"/>
    <col min="4105" max="4105" width="42.88671875" style="350" customWidth="1"/>
    <col min="4106" max="4106" width="14.109375" style="350" bestFit="1" customWidth="1"/>
    <col min="4107" max="4310" width="8.6640625" style="350" customWidth="1"/>
    <col min="4311" max="4352" width="10.6640625" style="350"/>
    <col min="4353" max="4353" width="35.6640625" style="350" customWidth="1"/>
    <col min="4354" max="4359" width="12.6640625" style="350" customWidth="1"/>
    <col min="4360" max="4360" width="4.6640625" style="350" customWidth="1"/>
    <col min="4361" max="4361" width="42.88671875" style="350" customWidth="1"/>
    <col min="4362" max="4362" width="14.109375" style="350" bestFit="1" customWidth="1"/>
    <col min="4363" max="4566" width="8.6640625" style="350" customWidth="1"/>
    <col min="4567" max="4608" width="10.6640625" style="350"/>
    <col min="4609" max="4609" width="35.6640625" style="350" customWidth="1"/>
    <col min="4610" max="4615" width="12.6640625" style="350" customWidth="1"/>
    <col min="4616" max="4616" width="4.6640625" style="350" customWidth="1"/>
    <col min="4617" max="4617" width="42.88671875" style="350" customWidth="1"/>
    <col min="4618" max="4618" width="14.109375" style="350" bestFit="1" customWidth="1"/>
    <col min="4619" max="4822" width="8.6640625" style="350" customWidth="1"/>
    <col min="4823" max="4864" width="10.6640625" style="350"/>
    <col min="4865" max="4865" width="35.6640625" style="350" customWidth="1"/>
    <col min="4866" max="4871" width="12.6640625" style="350" customWidth="1"/>
    <col min="4872" max="4872" width="4.6640625" style="350" customWidth="1"/>
    <col min="4873" max="4873" width="42.88671875" style="350" customWidth="1"/>
    <col min="4874" max="4874" width="14.109375" style="350" bestFit="1" customWidth="1"/>
    <col min="4875" max="5078" width="8.6640625" style="350" customWidth="1"/>
    <col min="5079" max="5120" width="10.6640625" style="350"/>
    <col min="5121" max="5121" width="35.6640625" style="350" customWidth="1"/>
    <col min="5122" max="5127" width="12.6640625" style="350" customWidth="1"/>
    <col min="5128" max="5128" width="4.6640625" style="350" customWidth="1"/>
    <col min="5129" max="5129" width="42.88671875" style="350" customWidth="1"/>
    <col min="5130" max="5130" width="14.109375" style="350" bestFit="1" customWidth="1"/>
    <col min="5131" max="5334" width="8.6640625" style="350" customWidth="1"/>
    <col min="5335" max="5376" width="10.6640625" style="350"/>
    <col min="5377" max="5377" width="35.6640625" style="350" customWidth="1"/>
    <col min="5378" max="5383" width="12.6640625" style="350" customWidth="1"/>
    <col min="5384" max="5384" width="4.6640625" style="350" customWidth="1"/>
    <col min="5385" max="5385" width="42.88671875" style="350" customWidth="1"/>
    <col min="5386" max="5386" width="14.109375" style="350" bestFit="1" customWidth="1"/>
    <col min="5387" max="5590" width="8.6640625" style="350" customWidth="1"/>
    <col min="5591" max="5632" width="10.6640625" style="350"/>
    <col min="5633" max="5633" width="35.6640625" style="350" customWidth="1"/>
    <col min="5634" max="5639" width="12.6640625" style="350" customWidth="1"/>
    <col min="5640" max="5640" width="4.6640625" style="350" customWidth="1"/>
    <col min="5641" max="5641" width="42.88671875" style="350" customWidth="1"/>
    <col min="5642" max="5642" width="14.109375" style="350" bestFit="1" customWidth="1"/>
    <col min="5643" max="5846" width="8.6640625" style="350" customWidth="1"/>
    <col min="5847" max="5888" width="10.6640625" style="350"/>
    <col min="5889" max="5889" width="35.6640625" style="350" customWidth="1"/>
    <col min="5890" max="5895" width="12.6640625" style="350" customWidth="1"/>
    <col min="5896" max="5896" width="4.6640625" style="350" customWidth="1"/>
    <col min="5897" max="5897" width="42.88671875" style="350" customWidth="1"/>
    <col min="5898" max="5898" width="14.109375" style="350" bestFit="1" customWidth="1"/>
    <col min="5899" max="6102" width="8.6640625" style="350" customWidth="1"/>
    <col min="6103" max="6144" width="10.6640625" style="350"/>
    <col min="6145" max="6145" width="35.6640625" style="350" customWidth="1"/>
    <col min="6146" max="6151" width="12.6640625" style="350" customWidth="1"/>
    <col min="6152" max="6152" width="4.6640625" style="350" customWidth="1"/>
    <col min="6153" max="6153" width="42.88671875" style="350" customWidth="1"/>
    <col min="6154" max="6154" width="14.109375" style="350" bestFit="1" customWidth="1"/>
    <col min="6155" max="6358" width="8.6640625" style="350" customWidth="1"/>
    <col min="6359" max="6400" width="10.6640625" style="350"/>
    <col min="6401" max="6401" width="35.6640625" style="350" customWidth="1"/>
    <col min="6402" max="6407" width="12.6640625" style="350" customWidth="1"/>
    <col min="6408" max="6408" width="4.6640625" style="350" customWidth="1"/>
    <col min="6409" max="6409" width="42.88671875" style="350" customWidth="1"/>
    <col min="6410" max="6410" width="14.109375" style="350" bestFit="1" customWidth="1"/>
    <col min="6411" max="6614" width="8.6640625" style="350" customWidth="1"/>
    <col min="6615" max="6656" width="10.6640625" style="350"/>
    <col min="6657" max="6657" width="35.6640625" style="350" customWidth="1"/>
    <col min="6658" max="6663" width="12.6640625" style="350" customWidth="1"/>
    <col min="6664" max="6664" width="4.6640625" style="350" customWidth="1"/>
    <col min="6665" max="6665" width="42.88671875" style="350" customWidth="1"/>
    <col min="6666" max="6666" width="14.109375" style="350" bestFit="1" customWidth="1"/>
    <col min="6667" max="6870" width="8.6640625" style="350" customWidth="1"/>
    <col min="6871" max="6912" width="10.6640625" style="350"/>
    <col min="6913" max="6913" width="35.6640625" style="350" customWidth="1"/>
    <col min="6914" max="6919" width="12.6640625" style="350" customWidth="1"/>
    <col min="6920" max="6920" width="4.6640625" style="350" customWidth="1"/>
    <col min="6921" max="6921" width="42.88671875" style="350" customWidth="1"/>
    <col min="6922" max="6922" width="14.109375" style="350" bestFit="1" customWidth="1"/>
    <col min="6923" max="7126" width="8.6640625" style="350" customWidth="1"/>
    <col min="7127" max="7168" width="10.6640625" style="350"/>
    <col min="7169" max="7169" width="35.6640625" style="350" customWidth="1"/>
    <col min="7170" max="7175" width="12.6640625" style="350" customWidth="1"/>
    <col min="7176" max="7176" width="4.6640625" style="350" customWidth="1"/>
    <col min="7177" max="7177" width="42.88671875" style="350" customWidth="1"/>
    <col min="7178" max="7178" width="14.109375" style="350" bestFit="1" customWidth="1"/>
    <col min="7179" max="7382" width="8.6640625" style="350" customWidth="1"/>
    <col min="7383" max="7424" width="10.6640625" style="350"/>
    <col min="7425" max="7425" width="35.6640625" style="350" customWidth="1"/>
    <col min="7426" max="7431" width="12.6640625" style="350" customWidth="1"/>
    <col min="7432" max="7432" width="4.6640625" style="350" customWidth="1"/>
    <col min="7433" max="7433" width="42.88671875" style="350" customWidth="1"/>
    <col min="7434" max="7434" width="14.109375" style="350" bestFit="1" customWidth="1"/>
    <col min="7435" max="7638" width="8.6640625" style="350" customWidth="1"/>
    <col min="7639" max="7680" width="10.6640625" style="350"/>
    <col min="7681" max="7681" width="35.6640625" style="350" customWidth="1"/>
    <col min="7682" max="7687" width="12.6640625" style="350" customWidth="1"/>
    <col min="7688" max="7688" width="4.6640625" style="350" customWidth="1"/>
    <col min="7689" max="7689" width="42.88671875" style="350" customWidth="1"/>
    <col min="7690" max="7690" width="14.109375" style="350" bestFit="1" customWidth="1"/>
    <col min="7691" max="7894" width="8.6640625" style="350" customWidth="1"/>
    <col min="7895" max="7936" width="10.6640625" style="350"/>
    <col min="7937" max="7937" width="35.6640625" style="350" customWidth="1"/>
    <col min="7938" max="7943" width="12.6640625" style="350" customWidth="1"/>
    <col min="7944" max="7944" width="4.6640625" style="350" customWidth="1"/>
    <col min="7945" max="7945" width="42.88671875" style="350" customWidth="1"/>
    <col min="7946" max="7946" width="14.109375" style="350" bestFit="1" customWidth="1"/>
    <col min="7947" max="8150" width="8.6640625" style="350" customWidth="1"/>
    <col min="8151" max="8192" width="10.6640625" style="350"/>
    <col min="8193" max="8193" width="35.6640625" style="350" customWidth="1"/>
    <col min="8194" max="8199" width="12.6640625" style="350" customWidth="1"/>
    <col min="8200" max="8200" width="4.6640625" style="350" customWidth="1"/>
    <col min="8201" max="8201" width="42.88671875" style="350" customWidth="1"/>
    <col min="8202" max="8202" width="14.109375" style="350" bestFit="1" customWidth="1"/>
    <col min="8203" max="8406" width="8.6640625" style="350" customWidth="1"/>
    <col min="8407" max="8448" width="10.6640625" style="350"/>
    <col min="8449" max="8449" width="35.6640625" style="350" customWidth="1"/>
    <col min="8450" max="8455" width="12.6640625" style="350" customWidth="1"/>
    <col min="8456" max="8456" width="4.6640625" style="350" customWidth="1"/>
    <col min="8457" max="8457" width="42.88671875" style="350" customWidth="1"/>
    <col min="8458" max="8458" width="14.109375" style="350" bestFit="1" customWidth="1"/>
    <col min="8459" max="8662" width="8.6640625" style="350" customWidth="1"/>
    <col min="8663" max="8704" width="10.6640625" style="350"/>
    <col min="8705" max="8705" width="35.6640625" style="350" customWidth="1"/>
    <col min="8706" max="8711" width="12.6640625" style="350" customWidth="1"/>
    <col min="8712" max="8712" width="4.6640625" style="350" customWidth="1"/>
    <col min="8713" max="8713" width="42.88671875" style="350" customWidth="1"/>
    <col min="8714" max="8714" width="14.109375" style="350" bestFit="1" customWidth="1"/>
    <col min="8715" max="8918" width="8.6640625" style="350" customWidth="1"/>
    <col min="8919" max="8960" width="10.6640625" style="350"/>
    <col min="8961" max="8961" width="35.6640625" style="350" customWidth="1"/>
    <col min="8962" max="8967" width="12.6640625" style="350" customWidth="1"/>
    <col min="8968" max="8968" width="4.6640625" style="350" customWidth="1"/>
    <col min="8969" max="8969" width="42.88671875" style="350" customWidth="1"/>
    <col min="8970" max="8970" width="14.109375" style="350" bestFit="1" customWidth="1"/>
    <col min="8971" max="9174" width="8.6640625" style="350" customWidth="1"/>
    <col min="9175" max="9216" width="10.6640625" style="350"/>
    <col min="9217" max="9217" width="35.6640625" style="350" customWidth="1"/>
    <col min="9218" max="9223" width="12.6640625" style="350" customWidth="1"/>
    <col min="9224" max="9224" width="4.6640625" style="350" customWidth="1"/>
    <col min="9225" max="9225" width="42.88671875" style="350" customWidth="1"/>
    <col min="9226" max="9226" width="14.109375" style="350" bestFit="1" customWidth="1"/>
    <col min="9227" max="9430" width="8.6640625" style="350" customWidth="1"/>
    <col min="9431" max="9472" width="10.6640625" style="350"/>
    <col min="9473" max="9473" width="35.6640625" style="350" customWidth="1"/>
    <col min="9474" max="9479" width="12.6640625" style="350" customWidth="1"/>
    <col min="9480" max="9480" width="4.6640625" style="350" customWidth="1"/>
    <col min="9481" max="9481" width="42.88671875" style="350" customWidth="1"/>
    <col min="9482" max="9482" width="14.109375" style="350" bestFit="1" customWidth="1"/>
    <col min="9483" max="9686" width="8.6640625" style="350" customWidth="1"/>
    <col min="9687" max="9728" width="10.6640625" style="350"/>
    <col min="9729" max="9729" width="35.6640625" style="350" customWidth="1"/>
    <col min="9730" max="9735" width="12.6640625" style="350" customWidth="1"/>
    <col min="9736" max="9736" width="4.6640625" style="350" customWidth="1"/>
    <col min="9737" max="9737" width="42.88671875" style="350" customWidth="1"/>
    <col min="9738" max="9738" width="14.109375" style="350" bestFit="1" customWidth="1"/>
    <col min="9739" max="9942" width="8.6640625" style="350" customWidth="1"/>
    <col min="9943" max="9984" width="10.6640625" style="350"/>
    <col min="9985" max="9985" width="35.6640625" style="350" customWidth="1"/>
    <col min="9986" max="9991" width="12.6640625" style="350" customWidth="1"/>
    <col min="9992" max="9992" width="4.6640625" style="350" customWidth="1"/>
    <col min="9993" max="9993" width="42.88671875" style="350" customWidth="1"/>
    <col min="9994" max="9994" width="14.109375" style="350" bestFit="1" customWidth="1"/>
    <col min="9995" max="10198" width="8.6640625" style="350" customWidth="1"/>
    <col min="10199" max="10240" width="10.6640625" style="350"/>
    <col min="10241" max="10241" width="35.6640625" style="350" customWidth="1"/>
    <col min="10242" max="10247" width="12.6640625" style="350" customWidth="1"/>
    <col min="10248" max="10248" width="4.6640625" style="350" customWidth="1"/>
    <col min="10249" max="10249" width="42.88671875" style="350" customWidth="1"/>
    <col min="10250" max="10250" width="14.109375" style="350" bestFit="1" customWidth="1"/>
    <col min="10251" max="10454" width="8.6640625" style="350" customWidth="1"/>
    <col min="10455" max="10496" width="10.6640625" style="350"/>
    <col min="10497" max="10497" width="35.6640625" style="350" customWidth="1"/>
    <col min="10498" max="10503" width="12.6640625" style="350" customWidth="1"/>
    <col min="10504" max="10504" width="4.6640625" style="350" customWidth="1"/>
    <col min="10505" max="10505" width="42.88671875" style="350" customWidth="1"/>
    <col min="10506" max="10506" width="14.109375" style="350" bestFit="1" customWidth="1"/>
    <col min="10507" max="10710" width="8.6640625" style="350" customWidth="1"/>
    <col min="10711" max="10752" width="10.6640625" style="350"/>
    <col min="10753" max="10753" width="35.6640625" style="350" customWidth="1"/>
    <col min="10754" max="10759" width="12.6640625" style="350" customWidth="1"/>
    <col min="10760" max="10760" width="4.6640625" style="350" customWidth="1"/>
    <col min="10761" max="10761" width="42.88671875" style="350" customWidth="1"/>
    <col min="10762" max="10762" width="14.109375" style="350" bestFit="1" customWidth="1"/>
    <col min="10763" max="10966" width="8.6640625" style="350" customWidth="1"/>
    <col min="10967" max="11008" width="10.6640625" style="350"/>
    <col min="11009" max="11009" width="35.6640625" style="350" customWidth="1"/>
    <col min="11010" max="11015" width="12.6640625" style="350" customWidth="1"/>
    <col min="11016" max="11016" width="4.6640625" style="350" customWidth="1"/>
    <col min="11017" max="11017" width="42.88671875" style="350" customWidth="1"/>
    <col min="11018" max="11018" width="14.109375" style="350" bestFit="1" customWidth="1"/>
    <col min="11019" max="11222" width="8.6640625" style="350" customWidth="1"/>
    <col min="11223" max="11264" width="10.6640625" style="350"/>
    <col min="11265" max="11265" width="35.6640625" style="350" customWidth="1"/>
    <col min="11266" max="11271" width="12.6640625" style="350" customWidth="1"/>
    <col min="11272" max="11272" width="4.6640625" style="350" customWidth="1"/>
    <col min="11273" max="11273" width="42.88671875" style="350" customWidth="1"/>
    <col min="11274" max="11274" width="14.109375" style="350" bestFit="1" customWidth="1"/>
    <col min="11275" max="11478" width="8.6640625" style="350" customWidth="1"/>
    <col min="11479" max="11520" width="10.6640625" style="350"/>
    <col min="11521" max="11521" width="35.6640625" style="350" customWidth="1"/>
    <col min="11522" max="11527" width="12.6640625" style="350" customWidth="1"/>
    <col min="11528" max="11528" width="4.6640625" style="350" customWidth="1"/>
    <col min="11529" max="11529" width="42.88671875" style="350" customWidth="1"/>
    <col min="11530" max="11530" width="14.109375" style="350" bestFit="1" customWidth="1"/>
    <col min="11531" max="11734" width="8.6640625" style="350" customWidth="1"/>
    <col min="11735" max="11776" width="10.6640625" style="350"/>
    <col min="11777" max="11777" width="35.6640625" style="350" customWidth="1"/>
    <col min="11778" max="11783" width="12.6640625" style="350" customWidth="1"/>
    <col min="11784" max="11784" width="4.6640625" style="350" customWidth="1"/>
    <col min="11785" max="11785" width="42.88671875" style="350" customWidth="1"/>
    <col min="11786" max="11786" width="14.109375" style="350" bestFit="1" customWidth="1"/>
    <col min="11787" max="11990" width="8.6640625" style="350" customWidth="1"/>
    <col min="11991" max="12032" width="10.6640625" style="350"/>
    <col min="12033" max="12033" width="35.6640625" style="350" customWidth="1"/>
    <col min="12034" max="12039" width="12.6640625" style="350" customWidth="1"/>
    <col min="12040" max="12040" width="4.6640625" style="350" customWidth="1"/>
    <col min="12041" max="12041" width="42.88671875" style="350" customWidth="1"/>
    <col min="12042" max="12042" width="14.109375" style="350" bestFit="1" customWidth="1"/>
    <col min="12043" max="12246" width="8.6640625" style="350" customWidth="1"/>
    <col min="12247" max="12288" width="10.6640625" style="350"/>
    <col min="12289" max="12289" width="35.6640625" style="350" customWidth="1"/>
    <col min="12290" max="12295" width="12.6640625" style="350" customWidth="1"/>
    <col min="12296" max="12296" width="4.6640625" style="350" customWidth="1"/>
    <col min="12297" max="12297" width="42.88671875" style="350" customWidth="1"/>
    <col min="12298" max="12298" width="14.109375" style="350" bestFit="1" customWidth="1"/>
    <col min="12299" max="12502" width="8.6640625" style="350" customWidth="1"/>
    <col min="12503" max="12544" width="10.6640625" style="350"/>
    <col min="12545" max="12545" width="35.6640625" style="350" customWidth="1"/>
    <col min="12546" max="12551" width="12.6640625" style="350" customWidth="1"/>
    <col min="12552" max="12552" width="4.6640625" style="350" customWidth="1"/>
    <col min="12553" max="12553" width="42.88671875" style="350" customWidth="1"/>
    <col min="12554" max="12554" width="14.109375" style="350" bestFit="1" customWidth="1"/>
    <col min="12555" max="12758" width="8.6640625" style="350" customWidth="1"/>
    <col min="12759" max="12800" width="10.6640625" style="350"/>
    <col min="12801" max="12801" width="35.6640625" style="350" customWidth="1"/>
    <col min="12802" max="12807" width="12.6640625" style="350" customWidth="1"/>
    <col min="12808" max="12808" width="4.6640625" style="350" customWidth="1"/>
    <col min="12809" max="12809" width="42.88671875" style="350" customWidth="1"/>
    <col min="12810" max="12810" width="14.109375" style="350" bestFit="1" customWidth="1"/>
    <col min="12811" max="13014" width="8.6640625" style="350" customWidth="1"/>
    <col min="13015" max="13056" width="10.6640625" style="350"/>
    <col min="13057" max="13057" width="35.6640625" style="350" customWidth="1"/>
    <col min="13058" max="13063" width="12.6640625" style="350" customWidth="1"/>
    <col min="13064" max="13064" width="4.6640625" style="350" customWidth="1"/>
    <col min="13065" max="13065" width="42.88671875" style="350" customWidth="1"/>
    <col min="13066" max="13066" width="14.109375" style="350" bestFit="1" customWidth="1"/>
    <col min="13067" max="13270" width="8.6640625" style="350" customWidth="1"/>
    <col min="13271" max="13312" width="10.6640625" style="350"/>
    <col min="13313" max="13313" width="35.6640625" style="350" customWidth="1"/>
    <col min="13314" max="13319" width="12.6640625" style="350" customWidth="1"/>
    <col min="13320" max="13320" width="4.6640625" style="350" customWidth="1"/>
    <col min="13321" max="13321" width="42.88671875" style="350" customWidth="1"/>
    <col min="13322" max="13322" width="14.109375" style="350" bestFit="1" customWidth="1"/>
    <col min="13323" max="13526" width="8.6640625" style="350" customWidth="1"/>
    <col min="13527" max="13568" width="10.6640625" style="350"/>
    <col min="13569" max="13569" width="35.6640625" style="350" customWidth="1"/>
    <col min="13570" max="13575" width="12.6640625" style="350" customWidth="1"/>
    <col min="13576" max="13576" width="4.6640625" style="350" customWidth="1"/>
    <col min="13577" max="13577" width="42.88671875" style="350" customWidth="1"/>
    <col min="13578" max="13578" width="14.109375" style="350" bestFit="1" customWidth="1"/>
    <col min="13579" max="13782" width="8.6640625" style="350" customWidth="1"/>
    <col min="13783" max="13824" width="10.6640625" style="350"/>
    <col min="13825" max="13825" width="35.6640625" style="350" customWidth="1"/>
    <col min="13826" max="13831" width="12.6640625" style="350" customWidth="1"/>
    <col min="13832" max="13832" width="4.6640625" style="350" customWidth="1"/>
    <col min="13833" max="13833" width="42.88671875" style="350" customWidth="1"/>
    <col min="13834" max="13834" width="14.109375" style="350" bestFit="1" customWidth="1"/>
    <col min="13835" max="14038" width="8.6640625" style="350" customWidth="1"/>
    <col min="14039" max="14080" width="10.6640625" style="350"/>
    <col min="14081" max="14081" width="35.6640625" style="350" customWidth="1"/>
    <col min="14082" max="14087" width="12.6640625" style="350" customWidth="1"/>
    <col min="14088" max="14088" width="4.6640625" style="350" customWidth="1"/>
    <col min="14089" max="14089" width="42.88671875" style="350" customWidth="1"/>
    <col min="14090" max="14090" width="14.109375" style="350" bestFit="1" customWidth="1"/>
    <col min="14091" max="14294" width="8.6640625" style="350" customWidth="1"/>
    <col min="14295" max="14336" width="10.6640625" style="350"/>
    <col min="14337" max="14337" width="35.6640625" style="350" customWidth="1"/>
    <col min="14338" max="14343" width="12.6640625" style="350" customWidth="1"/>
    <col min="14344" max="14344" width="4.6640625" style="350" customWidth="1"/>
    <col min="14345" max="14345" width="42.88671875" style="350" customWidth="1"/>
    <col min="14346" max="14346" width="14.109375" style="350" bestFit="1" customWidth="1"/>
    <col min="14347" max="14550" width="8.6640625" style="350" customWidth="1"/>
    <col min="14551" max="14592" width="10.6640625" style="350"/>
    <col min="14593" max="14593" width="35.6640625" style="350" customWidth="1"/>
    <col min="14594" max="14599" width="12.6640625" style="350" customWidth="1"/>
    <col min="14600" max="14600" width="4.6640625" style="350" customWidth="1"/>
    <col min="14601" max="14601" width="42.88671875" style="350" customWidth="1"/>
    <col min="14602" max="14602" width="14.109375" style="350" bestFit="1" customWidth="1"/>
    <col min="14603" max="14806" width="8.6640625" style="350" customWidth="1"/>
    <col min="14807" max="14848" width="10.6640625" style="350"/>
    <col min="14849" max="14849" width="35.6640625" style="350" customWidth="1"/>
    <col min="14850" max="14855" width="12.6640625" style="350" customWidth="1"/>
    <col min="14856" max="14856" width="4.6640625" style="350" customWidth="1"/>
    <col min="14857" max="14857" width="42.88671875" style="350" customWidth="1"/>
    <col min="14858" max="14858" width="14.109375" style="350" bestFit="1" customWidth="1"/>
    <col min="14859" max="15062" width="8.6640625" style="350" customWidth="1"/>
    <col min="15063" max="15104" width="10.6640625" style="350"/>
    <col min="15105" max="15105" width="35.6640625" style="350" customWidth="1"/>
    <col min="15106" max="15111" width="12.6640625" style="350" customWidth="1"/>
    <col min="15112" max="15112" width="4.6640625" style="350" customWidth="1"/>
    <col min="15113" max="15113" width="42.88671875" style="350" customWidth="1"/>
    <col min="15114" max="15114" width="14.109375" style="350" bestFit="1" customWidth="1"/>
    <col min="15115" max="15318" width="8.6640625" style="350" customWidth="1"/>
    <col min="15319" max="15360" width="10.6640625" style="350"/>
    <col min="15361" max="15361" width="35.6640625" style="350" customWidth="1"/>
    <col min="15362" max="15367" width="12.6640625" style="350" customWidth="1"/>
    <col min="15368" max="15368" width="4.6640625" style="350" customWidth="1"/>
    <col min="15369" max="15369" width="42.88671875" style="350" customWidth="1"/>
    <col min="15370" max="15370" width="14.109375" style="350" bestFit="1" customWidth="1"/>
    <col min="15371" max="15574" width="8.6640625" style="350" customWidth="1"/>
    <col min="15575" max="15616" width="10.6640625" style="350"/>
    <col min="15617" max="15617" width="35.6640625" style="350" customWidth="1"/>
    <col min="15618" max="15623" width="12.6640625" style="350" customWidth="1"/>
    <col min="15624" max="15624" width="4.6640625" style="350" customWidth="1"/>
    <col min="15625" max="15625" width="42.88671875" style="350" customWidth="1"/>
    <col min="15626" max="15626" width="14.109375" style="350" bestFit="1" customWidth="1"/>
    <col min="15627" max="15830" width="8.6640625" style="350" customWidth="1"/>
    <col min="15831" max="15872" width="10.6640625" style="350"/>
    <col min="15873" max="15873" width="35.6640625" style="350" customWidth="1"/>
    <col min="15874" max="15879" width="12.6640625" style="350" customWidth="1"/>
    <col min="15880" max="15880" width="4.6640625" style="350" customWidth="1"/>
    <col min="15881" max="15881" width="42.88671875" style="350" customWidth="1"/>
    <col min="15882" max="15882" width="14.109375" style="350" bestFit="1" customWidth="1"/>
    <col min="15883" max="16086" width="8.6640625" style="350" customWidth="1"/>
    <col min="16087" max="16128" width="10.6640625" style="350"/>
    <col min="16129" max="16129" width="35.6640625" style="350" customWidth="1"/>
    <col min="16130" max="16135" width="12.6640625" style="350" customWidth="1"/>
    <col min="16136" max="16136" width="4.6640625" style="350" customWidth="1"/>
    <col min="16137" max="16137" width="42.88671875" style="350" customWidth="1"/>
    <col min="16138" max="16138" width="14.109375" style="350" bestFit="1" customWidth="1"/>
    <col min="16139" max="16342" width="8.6640625" style="350" customWidth="1"/>
    <col min="16343" max="16384" width="10.6640625" style="350"/>
  </cols>
  <sheetData>
    <row r="1" spans="1:9" s="363" customFormat="1" ht="18.75" customHeight="1">
      <c r="A1" s="310" t="s">
        <v>1081</v>
      </c>
      <c r="B1" s="463"/>
      <c r="C1" s="464"/>
      <c r="E1" s="464"/>
      <c r="F1" s="465"/>
      <c r="G1" s="1241" t="s">
        <v>751</v>
      </c>
      <c r="H1" s="466"/>
      <c r="I1" s="467"/>
    </row>
    <row r="2" spans="1:9" s="363" customFormat="1" ht="18.75" customHeight="1">
      <c r="A2" s="468" t="s">
        <v>1082</v>
      </c>
      <c r="B2" s="469"/>
      <c r="C2" s="470"/>
      <c r="D2" s="469"/>
      <c r="E2" s="470"/>
      <c r="F2" s="469"/>
      <c r="G2" s="470"/>
      <c r="H2" s="471"/>
      <c r="I2" s="319" t="s">
        <v>17</v>
      </c>
    </row>
    <row r="3" spans="1:9" s="363" customFormat="1" ht="19.5" customHeight="1">
      <c r="A3" s="472"/>
      <c r="B3" s="1381" t="s">
        <v>231</v>
      </c>
      <c r="C3" s="1381"/>
      <c r="D3" s="1381"/>
      <c r="E3" s="1381"/>
      <c r="F3" s="1382"/>
      <c r="G3" s="1382"/>
      <c r="H3" s="1383"/>
      <c r="I3" s="320"/>
    </row>
    <row r="4" spans="1:9" s="313" customFormat="1" ht="16.95" customHeight="1">
      <c r="B4" s="321"/>
      <c r="C4" s="322" t="s">
        <v>534</v>
      </c>
      <c r="D4" s="321"/>
      <c r="E4" s="322" t="s">
        <v>534</v>
      </c>
      <c r="F4" s="328" t="s">
        <v>535</v>
      </c>
      <c r="G4" s="329" t="s">
        <v>4</v>
      </c>
      <c r="H4" s="330"/>
      <c r="I4" s="310"/>
    </row>
    <row r="5" spans="1:9" s="325" customFormat="1" ht="16.5" customHeight="1">
      <c r="A5" s="315" t="s">
        <v>536</v>
      </c>
      <c r="B5" s="331">
        <v>2018</v>
      </c>
      <c r="C5" s="473" t="s">
        <v>625</v>
      </c>
      <c r="D5" s="331">
        <v>2019</v>
      </c>
      <c r="E5" s="473" t="s">
        <v>625</v>
      </c>
      <c r="F5" s="333" t="s">
        <v>538</v>
      </c>
      <c r="G5" s="332" t="s">
        <v>331</v>
      </c>
      <c r="H5" s="334"/>
      <c r="I5" s="315" t="s">
        <v>539</v>
      </c>
    </row>
    <row r="6" spans="1:9" s="339" customFormat="1" ht="22.5" customHeight="1">
      <c r="A6" s="335" t="s">
        <v>1064</v>
      </c>
      <c r="B6" s="336">
        <v>22710.751224</v>
      </c>
      <c r="C6" s="1260">
        <f>B6/B$27*100</f>
        <v>9.8250085675604772</v>
      </c>
      <c r="D6" s="337">
        <v>23115.236225999997</v>
      </c>
      <c r="E6" s="1260">
        <f>D6/D$27*100</f>
        <v>10.989191051815903</v>
      </c>
      <c r="F6" s="1186">
        <f t="shared" ref="F6:F27" si="0">D6-B6</f>
        <v>404.48500199999762</v>
      </c>
      <c r="G6" s="1261">
        <f>(D6/B6-1)*100</f>
        <v>1.781028720760891</v>
      </c>
      <c r="H6" s="338"/>
      <c r="I6" s="335" t="s">
        <v>551</v>
      </c>
    </row>
    <row r="7" spans="1:9" s="339" customFormat="1" ht="22.5" customHeight="1">
      <c r="A7" s="335" t="s">
        <v>1065</v>
      </c>
      <c r="B7" s="336">
        <v>21535.223037</v>
      </c>
      <c r="C7" s="1260">
        <f t="shared" ref="C7:E26" si="1">B7/B$27*100</f>
        <v>9.3164576000135035</v>
      </c>
      <c r="D7" s="337">
        <v>19278.825939000002</v>
      </c>
      <c r="E7" s="1260">
        <f t="shared" si="1"/>
        <v>9.1653271213415799</v>
      </c>
      <c r="F7" s="1186">
        <f t="shared" si="0"/>
        <v>-2256.3970979999976</v>
      </c>
      <c r="G7" s="1261">
        <f t="shared" ref="G7:G27" si="2">(D7/B7-1)*100</f>
        <v>-10.477704800750132</v>
      </c>
      <c r="H7" s="338"/>
      <c r="I7" s="335" t="s">
        <v>389</v>
      </c>
    </row>
    <row r="8" spans="1:9" s="339" customFormat="1" ht="22.5" customHeight="1">
      <c r="A8" s="335" t="s">
        <v>1063</v>
      </c>
      <c r="B8" s="336">
        <v>21506.001135999999</v>
      </c>
      <c r="C8" s="1260">
        <f t="shared" si="1"/>
        <v>9.3038157712666845</v>
      </c>
      <c r="D8" s="337">
        <v>19127.997104000002</v>
      </c>
      <c r="E8" s="1260">
        <f t="shared" si="1"/>
        <v>9.0936217375967452</v>
      </c>
      <c r="F8" s="1186">
        <f t="shared" si="0"/>
        <v>-2378.0040319999971</v>
      </c>
      <c r="G8" s="1261">
        <f t="shared" si="2"/>
        <v>-11.057397500176513</v>
      </c>
      <c r="H8" s="338"/>
      <c r="I8" s="335" t="s">
        <v>543</v>
      </c>
    </row>
    <row r="9" spans="1:9" s="339" customFormat="1" ht="22.5" customHeight="1">
      <c r="A9" s="335" t="s">
        <v>723</v>
      </c>
      <c r="B9" s="336">
        <v>12995.754408000003</v>
      </c>
      <c r="C9" s="1260">
        <f t="shared" si="1"/>
        <v>5.6221565346363409</v>
      </c>
      <c r="D9" s="337">
        <v>11847.448604999998</v>
      </c>
      <c r="E9" s="1260">
        <f t="shared" si="1"/>
        <v>5.6323835466787413</v>
      </c>
      <c r="F9" s="1186">
        <f t="shared" si="0"/>
        <v>-1148.3058030000047</v>
      </c>
      <c r="G9" s="1261">
        <f t="shared" si="2"/>
        <v>-8.8360072601335382</v>
      </c>
      <c r="H9" s="338"/>
      <c r="I9" s="335" t="s">
        <v>735</v>
      </c>
    </row>
    <row r="10" spans="1:9" s="339" customFormat="1" ht="22.5" customHeight="1">
      <c r="A10" s="335" t="s">
        <v>1066</v>
      </c>
      <c r="B10" s="336">
        <v>10791.918747000002</v>
      </c>
      <c r="C10" s="1260">
        <f t="shared" si="1"/>
        <v>4.6687444683750359</v>
      </c>
      <c r="D10" s="337">
        <v>9349.5666500000007</v>
      </c>
      <c r="E10" s="1260">
        <f t="shared" si="1"/>
        <v>4.4448680153642481</v>
      </c>
      <c r="F10" s="1186">
        <f t="shared" si="0"/>
        <v>-1442.3520970000009</v>
      </c>
      <c r="G10" s="1261">
        <f t="shared" si="2"/>
        <v>-13.365112644134335</v>
      </c>
      <c r="H10" s="338"/>
      <c r="I10" s="335" t="s">
        <v>419</v>
      </c>
    </row>
    <row r="11" spans="1:9" s="339" customFormat="1" ht="22.5" customHeight="1">
      <c r="A11" s="335" t="s">
        <v>1068</v>
      </c>
      <c r="B11" s="336">
        <v>7836.5280179999991</v>
      </c>
      <c r="C11" s="1260">
        <f t="shared" si="1"/>
        <v>3.3901985080710566</v>
      </c>
      <c r="D11" s="337">
        <v>6760.0627540000014</v>
      </c>
      <c r="E11" s="1260">
        <f t="shared" si="1"/>
        <v>3.2137945898390661</v>
      </c>
      <c r="F11" s="1186">
        <f t="shared" si="0"/>
        <v>-1076.4652639999977</v>
      </c>
      <c r="G11" s="1261">
        <f t="shared" si="2"/>
        <v>-13.736507564669287</v>
      </c>
      <c r="H11" s="338"/>
      <c r="I11" s="335" t="s">
        <v>405</v>
      </c>
    </row>
    <row r="12" spans="1:9" s="339" customFormat="1" ht="22.5" customHeight="1">
      <c r="A12" s="335" t="s">
        <v>1072</v>
      </c>
      <c r="B12" s="336">
        <v>7524.7051730000003</v>
      </c>
      <c r="C12" s="1260">
        <f t="shared" si="1"/>
        <v>3.2552993101771324</v>
      </c>
      <c r="D12" s="337">
        <v>6635.2253980000005</v>
      </c>
      <c r="E12" s="1260">
        <f t="shared" si="1"/>
        <v>3.1544457888112616</v>
      </c>
      <c r="F12" s="1186">
        <f t="shared" si="0"/>
        <v>-889.47977499999979</v>
      </c>
      <c r="G12" s="1261">
        <f t="shared" si="2"/>
        <v>-11.820792370598298</v>
      </c>
      <c r="H12" s="338"/>
      <c r="I12" s="335" t="s">
        <v>627</v>
      </c>
    </row>
    <row r="13" spans="1:9" s="339" customFormat="1" ht="22.5" customHeight="1">
      <c r="A13" s="335" t="s">
        <v>1067</v>
      </c>
      <c r="B13" s="336">
        <v>6638.4379109999991</v>
      </c>
      <c r="C13" s="1260">
        <f t="shared" si="1"/>
        <v>2.8718869185563527</v>
      </c>
      <c r="D13" s="337">
        <v>5777.0223489999998</v>
      </c>
      <c r="E13" s="1260">
        <f t="shared" si="1"/>
        <v>2.746448346150304</v>
      </c>
      <c r="F13" s="1186">
        <f t="shared" si="0"/>
        <v>-861.41556199999923</v>
      </c>
      <c r="G13" s="1261">
        <f t="shared" si="2"/>
        <v>-12.976178636432223</v>
      </c>
      <c r="H13" s="338"/>
      <c r="I13" s="335" t="s">
        <v>511</v>
      </c>
    </row>
    <row r="14" spans="1:9" s="339" customFormat="1" ht="22.5" customHeight="1">
      <c r="A14" s="335" t="s">
        <v>1070</v>
      </c>
      <c r="B14" s="336">
        <v>7637.4677949999996</v>
      </c>
      <c r="C14" s="1260">
        <f t="shared" si="1"/>
        <v>3.3040820966346662</v>
      </c>
      <c r="D14" s="337">
        <v>5638.2963300000001</v>
      </c>
      <c r="E14" s="1260">
        <f t="shared" si="1"/>
        <v>2.6804967499068661</v>
      </c>
      <c r="F14" s="1186">
        <f t="shared" si="0"/>
        <v>-1999.1714649999994</v>
      </c>
      <c r="G14" s="1261">
        <f t="shared" si="2"/>
        <v>-26.175841504808595</v>
      </c>
      <c r="H14" s="338"/>
      <c r="I14" s="335" t="s">
        <v>411</v>
      </c>
    </row>
    <row r="15" spans="1:9" s="339" customFormat="1" ht="22.5" customHeight="1">
      <c r="A15" s="335" t="s">
        <v>1073</v>
      </c>
      <c r="B15" s="336">
        <v>5682.7498779999996</v>
      </c>
      <c r="C15" s="1260">
        <f t="shared" si="1"/>
        <v>2.4584420694834019</v>
      </c>
      <c r="D15" s="337">
        <v>4446.1124500000014</v>
      </c>
      <c r="E15" s="1260">
        <f t="shared" si="1"/>
        <v>2.1137218185099291</v>
      </c>
      <c r="F15" s="1186">
        <f t="shared" si="0"/>
        <v>-1236.6374279999982</v>
      </c>
      <c r="G15" s="1261">
        <f t="shared" si="2"/>
        <v>-21.761250354999319</v>
      </c>
      <c r="H15" s="338"/>
      <c r="I15" s="335" t="s">
        <v>415</v>
      </c>
    </row>
    <row r="16" spans="1:9" s="339" customFormat="1" ht="22.5" customHeight="1">
      <c r="A16" s="335" t="s">
        <v>909</v>
      </c>
      <c r="B16" s="336">
        <v>3810.1849999999999</v>
      </c>
      <c r="C16" s="1260">
        <f t="shared" si="1"/>
        <v>1.6483426681822042</v>
      </c>
      <c r="D16" s="337">
        <v>4388.9963830000006</v>
      </c>
      <c r="E16" s="1260">
        <f t="shared" si="1"/>
        <v>2.0865683269230533</v>
      </c>
      <c r="F16" s="1186">
        <f t="shared" si="0"/>
        <v>578.81138300000066</v>
      </c>
      <c r="G16" s="1261">
        <f t="shared" si="2"/>
        <v>15.191162187662833</v>
      </c>
      <c r="H16" s="338"/>
      <c r="I16" s="335" t="s">
        <v>734</v>
      </c>
    </row>
    <row r="17" spans="1:15" s="339" customFormat="1" ht="22.5" customHeight="1">
      <c r="A17" s="335" t="s">
        <v>1074</v>
      </c>
      <c r="B17" s="336">
        <v>4515.2217510000009</v>
      </c>
      <c r="C17" s="1260">
        <f t="shared" si="1"/>
        <v>1.9533520468107628</v>
      </c>
      <c r="D17" s="337">
        <v>3647.8861449999999</v>
      </c>
      <c r="E17" s="1260">
        <f t="shared" si="1"/>
        <v>1.7342378589922012</v>
      </c>
      <c r="F17" s="1186">
        <f t="shared" si="0"/>
        <v>-867.33560600000101</v>
      </c>
      <c r="G17" s="1261">
        <f t="shared" si="2"/>
        <v>-19.209147497748248</v>
      </c>
      <c r="H17" s="338"/>
      <c r="I17" s="335" t="s">
        <v>628</v>
      </c>
    </row>
    <row r="18" spans="1:15" s="339" customFormat="1" ht="22.5" customHeight="1">
      <c r="A18" s="335" t="s">
        <v>1080</v>
      </c>
      <c r="B18" s="336">
        <v>7040.6964280000002</v>
      </c>
      <c r="C18" s="1260">
        <f t="shared" si="1"/>
        <v>3.0459099324548378</v>
      </c>
      <c r="D18" s="336">
        <v>3608.2185119999999</v>
      </c>
      <c r="E18" s="1260">
        <f t="shared" si="1"/>
        <v>1.715379509748078</v>
      </c>
      <c r="F18" s="1186">
        <f t="shared" si="0"/>
        <v>-3432.4779160000003</v>
      </c>
      <c r="G18" s="1261">
        <f t="shared" si="2"/>
        <v>-48.751965819026786</v>
      </c>
      <c r="H18" s="340"/>
      <c r="I18" s="335" t="s">
        <v>540</v>
      </c>
    </row>
    <row r="19" spans="1:15" s="339" customFormat="1" ht="22.5" customHeight="1">
      <c r="A19" s="335" t="s">
        <v>1071</v>
      </c>
      <c r="B19" s="336">
        <v>2884.3488670000002</v>
      </c>
      <c r="C19" s="1260">
        <f t="shared" si="1"/>
        <v>1.2478121947882055</v>
      </c>
      <c r="D19" s="337">
        <v>3374.7988150000006</v>
      </c>
      <c r="E19" s="1260">
        <f t="shared" si="1"/>
        <v>1.6044096879166767</v>
      </c>
      <c r="F19" s="1186">
        <f t="shared" si="0"/>
        <v>490.4499480000004</v>
      </c>
      <c r="G19" s="1261">
        <f t="shared" si="2"/>
        <v>17.003835895555717</v>
      </c>
      <c r="H19" s="338"/>
      <c r="I19" s="335" t="s">
        <v>444</v>
      </c>
    </row>
    <row r="20" spans="1:15" s="339" customFormat="1" ht="22.5" customHeight="1">
      <c r="A20" s="335" t="s">
        <v>1076</v>
      </c>
      <c r="B20" s="336">
        <v>3646.3312849999998</v>
      </c>
      <c r="C20" s="1260">
        <f t="shared" si="1"/>
        <v>1.577457115440102</v>
      </c>
      <c r="D20" s="337">
        <v>3229.2797030000002</v>
      </c>
      <c r="E20" s="1260">
        <f t="shared" si="1"/>
        <v>1.5352285942075894</v>
      </c>
      <c r="F20" s="1186">
        <f t="shared" si="0"/>
        <v>-417.0515819999996</v>
      </c>
      <c r="G20" s="1261">
        <f t="shared" si="2"/>
        <v>-11.437566951627097</v>
      </c>
      <c r="H20" s="338"/>
      <c r="I20" s="335" t="s">
        <v>393</v>
      </c>
    </row>
    <row r="21" spans="1:15" s="339" customFormat="1" ht="22.5" customHeight="1">
      <c r="A21" s="335" t="s">
        <v>1075</v>
      </c>
      <c r="B21" s="336">
        <v>3448.9089970000005</v>
      </c>
      <c r="C21" s="1260">
        <f t="shared" si="1"/>
        <v>1.4920492990320917</v>
      </c>
      <c r="D21" s="336">
        <v>3202.9850329999999</v>
      </c>
      <c r="E21" s="1260">
        <f t="shared" si="1"/>
        <v>1.5227278717642063</v>
      </c>
      <c r="F21" s="1186">
        <f t="shared" si="0"/>
        <v>-245.92396400000052</v>
      </c>
      <c r="G21" s="1261">
        <f t="shared" si="2"/>
        <v>-7.1304857337179728</v>
      </c>
      <c r="H21" s="338"/>
      <c r="I21" s="335" t="s">
        <v>409</v>
      </c>
    </row>
    <row r="22" spans="1:15" s="339" customFormat="1" ht="22.5" customHeight="1">
      <c r="A22" s="335" t="s">
        <v>1078</v>
      </c>
      <c r="B22" s="336">
        <v>2720.9560859999997</v>
      </c>
      <c r="C22" s="1260">
        <f t="shared" si="1"/>
        <v>1.1771260489461395</v>
      </c>
      <c r="D22" s="337">
        <v>2770.9077889999999</v>
      </c>
      <c r="E22" s="1260">
        <f t="shared" si="1"/>
        <v>1.317314466638918</v>
      </c>
      <c r="F22" s="1186">
        <f t="shared" si="0"/>
        <v>49.95170300000018</v>
      </c>
      <c r="G22" s="1261">
        <f t="shared" si="2"/>
        <v>1.8358143763147927</v>
      </c>
      <c r="H22" s="338"/>
      <c r="I22" s="335" t="s">
        <v>430</v>
      </c>
    </row>
    <row r="23" spans="1:15" s="339" customFormat="1" ht="22.5" customHeight="1">
      <c r="A23" s="335" t="s">
        <v>1079</v>
      </c>
      <c r="B23" s="336">
        <v>2753.6535069999995</v>
      </c>
      <c r="C23" s="1260">
        <f t="shared" si="1"/>
        <v>1.1912714393074519</v>
      </c>
      <c r="D23" s="337">
        <v>2725.4191850000002</v>
      </c>
      <c r="E23" s="1260">
        <f t="shared" si="1"/>
        <v>1.2956887754649675</v>
      </c>
      <c r="F23" s="1186">
        <f t="shared" si="0"/>
        <v>-28.234321999999338</v>
      </c>
      <c r="G23" s="1261">
        <f t="shared" si="2"/>
        <v>-1.0253404042384284</v>
      </c>
      <c r="H23" s="338"/>
      <c r="I23" s="335" t="s">
        <v>449</v>
      </c>
    </row>
    <row r="24" spans="1:15" s="339" customFormat="1" ht="18" customHeight="1">
      <c r="A24" s="335" t="s">
        <v>1069</v>
      </c>
      <c r="B24" s="336">
        <v>1631.1860209999998</v>
      </c>
      <c r="C24" s="1260">
        <f t="shared" si="1"/>
        <v>0.70567531974343833</v>
      </c>
      <c r="D24" s="336">
        <v>2678.1929089999999</v>
      </c>
      <c r="E24" s="1260">
        <f t="shared" si="1"/>
        <v>1.2732369794047549</v>
      </c>
      <c r="F24" s="1186">
        <f t="shared" si="0"/>
        <v>1047.0068880000001</v>
      </c>
      <c r="G24" s="1261">
        <f t="shared" si="2"/>
        <v>64.186847761123644</v>
      </c>
      <c r="H24" s="338"/>
      <c r="I24" s="339" t="s">
        <v>483</v>
      </c>
    </row>
    <row r="25" spans="1:15" s="339" customFormat="1" ht="22.5" customHeight="1">
      <c r="A25" s="335" t="s">
        <v>1077</v>
      </c>
      <c r="B25" s="336">
        <v>3303.7347100000006</v>
      </c>
      <c r="C25" s="1260">
        <f t="shared" si="1"/>
        <v>1.4292447445065166</v>
      </c>
      <c r="D25" s="336">
        <v>2655.1091200000005</v>
      </c>
      <c r="E25" s="1260">
        <f t="shared" si="1"/>
        <v>1.2622627386468139</v>
      </c>
      <c r="F25" s="1186">
        <f t="shared" si="0"/>
        <v>-648.6255900000001</v>
      </c>
      <c r="G25" s="1261">
        <f t="shared" si="2"/>
        <v>-19.633101533143382</v>
      </c>
      <c r="H25" s="338"/>
      <c r="I25" s="335" t="s">
        <v>554</v>
      </c>
      <c r="O25" s="335"/>
    </row>
    <row r="26" spans="1:15" s="313" customFormat="1" ht="22.5" customHeight="1">
      <c r="A26" s="474" t="s">
        <v>544</v>
      </c>
      <c r="B26" s="475">
        <f>SUM(B6:B25)</f>
        <v>160614.75997899997</v>
      </c>
      <c r="C26" s="1157">
        <f t="shared" si="1"/>
        <v>69.484332653986385</v>
      </c>
      <c r="D26" s="475">
        <f>SUM(D6:D25)</f>
        <v>144257.58739900001</v>
      </c>
      <c r="E26" s="1157">
        <f t="shared" si="1"/>
        <v>68.581353575721906</v>
      </c>
      <c r="F26" s="1180">
        <f t="shared" si="0"/>
        <v>-16357.172579999955</v>
      </c>
      <c r="G26" s="1159">
        <f t="shared" si="2"/>
        <v>-10.184102994107525</v>
      </c>
      <c r="H26" s="476"/>
      <c r="I26" s="313" t="s">
        <v>216</v>
      </c>
    </row>
    <row r="27" spans="1:15" s="313" customFormat="1" ht="22.5" customHeight="1">
      <c r="A27" s="315" t="s">
        <v>139</v>
      </c>
      <c r="B27" s="477">
        <v>231152.48264500001</v>
      </c>
      <c r="C27" s="1157">
        <f t="shared" ref="C27:E27" si="3">B27/B$27*100</f>
        <v>100</v>
      </c>
      <c r="D27" s="477">
        <v>210345.20300000001</v>
      </c>
      <c r="E27" s="1157">
        <f t="shared" si="3"/>
        <v>100</v>
      </c>
      <c r="F27" s="1182">
        <f t="shared" si="0"/>
        <v>-20807.279645000002</v>
      </c>
      <c r="G27" s="1160">
        <f t="shared" si="2"/>
        <v>-9.0015384679884463</v>
      </c>
      <c r="H27" s="478"/>
      <c r="I27" s="318" t="s">
        <v>140</v>
      </c>
    </row>
    <row r="28" spans="1:15" s="325" customFormat="1" ht="15.6">
      <c r="A28" s="892" t="s">
        <v>629</v>
      </c>
      <c r="B28" s="719"/>
      <c r="C28" s="718"/>
      <c r="D28" s="718"/>
      <c r="E28" s="719"/>
      <c r="I28" s="313" t="s">
        <v>630</v>
      </c>
    </row>
    <row r="32" spans="1:15" ht="10.199999999999999"/>
    <row r="33" spans="2:9" ht="18">
      <c r="B33" s="893"/>
      <c r="I33" s="479"/>
    </row>
    <row r="34" spans="2:9" ht="18">
      <c r="B34" s="893"/>
    </row>
  </sheetData>
  <mergeCells count="1">
    <mergeCell ref="B3:H3"/>
  </mergeCells>
  <hyperlinks>
    <hyperlink ref="G1" location="'TABLOİÇİNDE-1'!A90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7"/>
  <sheetViews>
    <sheetView showGridLines="0" zoomScale="75" workbookViewId="0">
      <selection activeCell="K1" sqref="K1"/>
    </sheetView>
  </sheetViews>
  <sheetFormatPr defaultRowHeight="13.2"/>
  <cols>
    <col min="1" max="1" width="8.6640625" customWidth="1"/>
    <col min="2" max="13" width="15.33203125" customWidth="1"/>
    <col min="257" max="257" width="8.6640625" customWidth="1"/>
    <col min="258" max="269" width="15.33203125" customWidth="1"/>
    <col min="513" max="513" width="8.6640625" customWidth="1"/>
    <col min="514" max="525" width="15.33203125" customWidth="1"/>
    <col min="769" max="769" width="8.6640625" customWidth="1"/>
    <col min="770" max="781" width="15.33203125" customWidth="1"/>
    <col min="1025" max="1025" width="8.6640625" customWidth="1"/>
    <col min="1026" max="1037" width="15.33203125" customWidth="1"/>
    <col min="1281" max="1281" width="8.6640625" customWidth="1"/>
    <col min="1282" max="1293" width="15.33203125" customWidth="1"/>
    <col min="1537" max="1537" width="8.6640625" customWidth="1"/>
    <col min="1538" max="1549" width="15.33203125" customWidth="1"/>
    <col min="1793" max="1793" width="8.6640625" customWidth="1"/>
    <col min="1794" max="1805" width="15.33203125" customWidth="1"/>
    <col min="2049" max="2049" width="8.6640625" customWidth="1"/>
    <col min="2050" max="2061" width="15.33203125" customWidth="1"/>
    <col min="2305" max="2305" width="8.6640625" customWidth="1"/>
    <col min="2306" max="2317" width="15.33203125" customWidth="1"/>
    <col min="2561" max="2561" width="8.6640625" customWidth="1"/>
    <col min="2562" max="2573" width="15.33203125" customWidth="1"/>
    <col min="2817" max="2817" width="8.6640625" customWidth="1"/>
    <col min="2818" max="2829" width="15.33203125" customWidth="1"/>
    <col min="3073" max="3073" width="8.6640625" customWidth="1"/>
    <col min="3074" max="3085" width="15.33203125" customWidth="1"/>
    <col min="3329" max="3329" width="8.6640625" customWidth="1"/>
    <col min="3330" max="3341" width="15.33203125" customWidth="1"/>
    <col min="3585" max="3585" width="8.6640625" customWidth="1"/>
    <col min="3586" max="3597" width="15.33203125" customWidth="1"/>
    <col min="3841" max="3841" width="8.6640625" customWidth="1"/>
    <col min="3842" max="3853" width="15.33203125" customWidth="1"/>
    <col min="4097" max="4097" width="8.6640625" customWidth="1"/>
    <col min="4098" max="4109" width="15.33203125" customWidth="1"/>
    <col min="4353" max="4353" width="8.6640625" customWidth="1"/>
    <col min="4354" max="4365" width="15.33203125" customWidth="1"/>
    <col min="4609" max="4609" width="8.6640625" customWidth="1"/>
    <col min="4610" max="4621" width="15.33203125" customWidth="1"/>
    <col min="4865" max="4865" width="8.6640625" customWidth="1"/>
    <col min="4866" max="4877" width="15.33203125" customWidth="1"/>
    <col min="5121" max="5121" width="8.6640625" customWidth="1"/>
    <col min="5122" max="5133" width="15.33203125" customWidth="1"/>
    <col min="5377" max="5377" width="8.6640625" customWidth="1"/>
    <col min="5378" max="5389" width="15.33203125" customWidth="1"/>
    <col min="5633" max="5633" width="8.6640625" customWidth="1"/>
    <col min="5634" max="5645" width="15.33203125" customWidth="1"/>
    <col min="5889" max="5889" width="8.6640625" customWidth="1"/>
    <col min="5890" max="5901" width="15.33203125" customWidth="1"/>
    <col min="6145" max="6145" width="8.6640625" customWidth="1"/>
    <col min="6146" max="6157" width="15.33203125" customWidth="1"/>
    <col min="6401" max="6401" width="8.6640625" customWidth="1"/>
    <col min="6402" max="6413" width="15.33203125" customWidth="1"/>
    <col min="6657" max="6657" width="8.6640625" customWidth="1"/>
    <col min="6658" max="6669" width="15.33203125" customWidth="1"/>
    <col min="6913" max="6913" width="8.6640625" customWidth="1"/>
    <col min="6914" max="6925" width="15.33203125" customWidth="1"/>
    <col min="7169" max="7169" width="8.6640625" customWidth="1"/>
    <col min="7170" max="7181" width="15.33203125" customWidth="1"/>
    <col min="7425" max="7425" width="8.6640625" customWidth="1"/>
    <col min="7426" max="7437" width="15.33203125" customWidth="1"/>
    <col min="7681" max="7681" width="8.6640625" customWidth="1"/>
    <col min="7682" max="7693" width="15.33203125" customWidth="1"/>
    <col min="7937" max="7937" width="8.6640625" customWidth="1"/>
    <col min="7938" max="7949" width="15.33203125" customWidth="1"/>
    <col min="8193" max="8193" width="8.6640625" customWidth="1"/>
    <col min="8194" max="8205" width="15.33203125" customWidth="1"/>
    <col min="8449" max="8449" width="8.6640625" customWidth="1"/>
    <col min="8450" max="8461" width="15.33203125" customWidth="1"/>
    <col min="8705" max="8705" width="8.6640625" customWidth="1"/>
    <col min="8706" max="8717" width="15.33203125" customWidth="1"/>
    <col min="8961" max="8961" width="8.6640625" customWidth="1"/>
    <col min="8962" max="8973" width="15.33203125" customWidth="1"/>
    <col min="9217" max="9217" width="8.6640625" customWidth="1"/>
    <col min="9218" max="9229" width="15.33203125" customWidth="1"/>
    <col min="9473" max="9473" width="8.6640625" customWidth="1"/>
    <col min="9474" max="9485" width="15.33203125" customWidth="1"/>
    <col min="9729" max="9729" width="8.6640625" customWidth="1"/>
    <col min="9730" max="9741" width="15.33203125" customWidth="1"/>
    <col min="9985" max="9985" width="8.6640625" customWidth="1"/>
    <col min="9986" max="9997" width="15.33203125" customWidth="1"/>
    <col min="10241" max="10241" width="8.6640625" customWidth="1"/>
    <col min="10242" max="10253" width="15.33203125" customWidth="1"/>
    <col min="10497" max="10497" width="8.6640625" customWidth="1"/>
    <col min="10498" max="10509" width="15.33203125" customWidth="1"/>
    <col min="10753" max="10753" width="8.6640625" customWidth="1"/>
    <col min="10754" max="10765" width="15.33203125" customWidth="1"/>
    <col min="11009" max="11009" width="8.6640625" customWidth="1"/>
    <col min="11010" max="11021" width="15.33203125" customWidth="1"/>
    <col min="11265" max="11265" width="8.6640625" customWidth="1"/>
    <col min="11266" max="11277" width="15.33203125" customWidth="1"/>
    <col min="11521" max="11521" width="8.6640625" customWidth="1"/>
    <col min="11522" max="11533" width="15.33203125" customWidth="1"/>
    <col min="11777" max="11777" width="8.6640625" customWidth="1"/>
    <col min="11778" max="11789" width="15.33203125" customWidth="1"/>
    <col min="12033" max="12033" width="8.6640625" customWidth="1"/>
    <col min="12034" max="12045" width="15.33203125" customWidth="1"/>
    <col min="12289" max="12289" width="8.6640625" customWidth="1"/>
    <col min="12290" max="12301" width="15.33203125" customWidth="1"/>
    <col min="12545" max="12545" width="8.6640625" customWidth="1"/>
    <col min="12546" max="12557" width="15.33203125" customWidth="1"/>
    <col min="12801" max="12801" width="8.6640625" customWidth="1"/>
    <col min="12802" max="12813" width="15.33203125" customWidth="1"/>
    <col min="13057" max="13057" width="8.6640625" customWidth="1"/>
    <col min="13058" max="13069" width="15.33203125" customWidth="1"/>
    <col min="13313" max="13313" width="8.6640625" customWidth="1"/>
    <col min="13314" max="13325" width="15.33203125" customWidth="1"/>
    <col min="13569" max="13569" width="8.6640625" customWidth="1"/>
    <col min="13570" max="13581" width="15.33203125" customWidth="1"/>
    <col min="13825" max="13825" width="8.6640625" customWidth="1"/>
    <col min="13826" max="13837" width="15.33203125" customWidth="1"/>
    <col min="14081" max="14081" width="8.6640625" customWidth="1"/>
    <col min="14082" max="14093" width="15.33203125" customWidth="1"/>
    <col min="14337" max="14337" width="8.6640625" customWidth="1"/>
    <col min="14338" max="14349" width="15.33203125" customWidth="1"/>
    <col min="14593" max="14593" width="8.6640625" customWidth="1"/>
    <col min="14594" max="14605" width="15.33203125" customWidth="1"/>
    <col min="14849" max="14849" width="8.6640625" customWidth="1"/>
    <col min="14850" max="14861" width="15.33203125" customWidth="1"/>
    <col min="15105" max="15105" width="8.6640625" customWidth="1"/>
    <col min="15106" max="15117" width="15.33203125" customWidth="1"/>
    <col min="15361" max="15361" width="8.6640625" customWidth="1"/>
    <col min="15362" max="15373" width="15.33203125" customWidth="1"/>
    <col min="15617" max="15617" width="8.6640625" customWidth="1"/>
    <col min="15618" max="15629" width="15.33203125" customWidth="1"/>
    <col min="15873" max="15873" width="8.6640625" customWidth="1"/>
    <col min="15874" max="15885" width="15.33203125" customWidth="1"/>
    <col min="16129" max="16129" width="8.6640625" customWidth="1"/>
    <col min="16130" max="16141" width="15.33203125" customWidth="1"/>
  </cols>
  <sheetData>
    <row r="1" spans="1:21" s="47" customFormat="1" ht="21" customHeight="1">
      <c r="A1" s="46" t="s">
        <v>797</v>
      </c>
      <c r="B1" s="30"/>
      <c r="C1" s="31"/>
      <c r="D1" s="32"/>
      <c r="E1" s="30"/>
      <c r="G1" s="33"/>
      <c r="H1" s="34"/>
      <c r="I1" s="35"/>
      <c r="J1" s="31"/>
      <c r="K1" s="1105" t="s">
        <v>724</v>
      </c>
      <c r="L1" s="32"/>
      <c r="M1" s="35"/>
      <c r="N1" s="30"/>
      <c r="O1" s="30"/>
      <c r="P1" s="30"/>
      <c r="Q1" s="30"/>
      <c r="R1" s="30"/>
      <c r="S1" s="30"/>
      <c r="T1" s="30"/>
    </row>
    <row r="2" spans="1:21" s="47" customFormat="1" ht="21" customHeight="1">
      <c r="A2" s="48" t="s">
        <v>798</v>
      </c>
      <c r="B2" s="38"/>
      <c r="C2" s="39"/>
      <c r="D2" s="40"/>
      <c r="E2" s="38"/>
      <c r="F2" s="41"/>
      <c r="G2" s="42"/>
      <c r="H2" s="49"/>
      <c r="I2" s="44"/>
      <c r="J2" s="39"/>
      <c r="K2" s="39"/>
      <c r="L2" s="50"/>
      <c r="M2" s="51" t="s">
        <v>17</v>
      </c>
      <c r="N2" s="30"/>
      <c r="O2" s="30"/>
      <c r="P2" s="30"/>
      <c r="Q2" s="30"/>
      <c r="R2" s="30"/>
      <c r="S2" s="30"/>
      <c r="T2" s="30"/>
    </row>
    <row r="3" spans="1:21" s="52" customFormat="1" ht="18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8" t="s">
        <v>2</v>
      </c>
      <c r="I3" s="1339"/>
      <c r="J3" s="1339"/>
      <c r="K3" s="1340"/>
      <c r="L3" s="1343" t="s">
        <v>23</v>
      </c>
      <c r="M3" s="1344"/>
    </row>
    <row r="4" spans="1:21" s="52" customFormat="1" ht="18" customHeight="1">
      <c r="A4" s="1336"/>
      <c r="B4" s="576" t="s">
        <v>5</v>
      </c>
      <c r="C4" s="577" t="s">
        <v>24</v>
      </c>
      <c r="D4" s="53" t="s">
        <v>18</v>
      </c>
      <c r="E4" s="576" t="s">
        <v>5</v>
      </c>
      <c r="F4" s="577" t="s">
        <v>24</v>
      </c>
      <c r="G4" s="54" t="s">
        <v>6</v>
      </c>
      <c r="H4" s="55" t="s">
        <v>5</v>
      </c>
      <c r="I4" s="577" t="s">
        <v>24</v>
      </c>
      <c r="J4" s="53" t="s">
        <v>7</v>
      </c>
      <c r="K4" s="53" t="s">
        <v>8</v>
      </c>
      <c r="L4" s="576" t="s">
        <v>5</v>
      </c>
      <c r="M4" s="577" t="s">
        <v>24</v>
      </c>
      <c r="N4" s="56"/>
      <c r="O4" s="56"/>
      <c r="P4" s="56"/>
      <c r="Q4" s="56"/>
      <c r="R4" s="56"/>
      <c r="S4" s="56"/>
      <c r="T4" s="56"/>
    </row>
    <row r="5" spans="1:21" s="56" customFormat="1" ht="15.6">
      <c r="A5" s="1337"/>
      <c r="B5" s="573" t="s">
        <v>9</v>
      </c>
      <c r="C5" s="574" t="s">
        <v>25</v>
      </c>
      <c r="D5" s="57" t="s">
        <v>14</v>
      </c>
      <c r="E5" s="573" t="s">
        <v>9</v>
      </c>
      <c r="F5" s="574" t="s">
        <v>25</v>
      </c>
      <c r="G5" s="58" t="s">
        <v>26</v>
      </c>
      <c r="H5" s="59" t="s">
        <v>9</v>
      </c>
      <c r="I5" s="574" t="s">
        <v>25</v>
      </c>
      <c r="J5" s="57" t="s">
        <v>27</v>
      </c>
      <c r="K5" s="57" t="s">
        <v>12</v>
      </c>
      <c r="L5" s="573" t="s">
        <v>9</v>
      </c>
      <c r="M5" s="574" t="s">
        <v>25</v>
      </c>
    </row>
    <row r="6" spans="1:21" s="52" customFormat="1" ht="15.75" hidden="1" customHeight="1">
      <c r="A6" s="60" t="s">
        <v>47</v>
      </c>
      <c r="B6" s="61">
        <v>12263.324263</v>
      </c>
      <c r="C6" s="62" t="e">
        <f>(B6-#REF!)/#REF!*100</f>
        <v>#REF!</v>
      </c>
      <c r="D6" s="63">
        <f t="shared" ref="D6:D29" si="0">B6/E6*100</f>
        <v>62.681567317925953</v>
      </c>
      <c r="E6" s="61">
        <v>19564.482490999999</v>
      </c>
      <c r="F6" s="62" t="e">
        <f>(E6-#REF!)/#REF!*100</f>
        <v>#REF!</v>
      </c>
      <c r="G6" s="63">
        <f>E6/B6*100</f>
        <v>159.53653407036228</v>
      </c>
      <c r="H6" s="61">
        <f t="shared" ref="H6:H29" si="1">B6+E6</f>
        <v>31827.806753999997</v>
      </c>
      <c r="I6" s="62" t="e">
        <f>(H6-#REF!)/#REF!*100</f>
        <v>#REF!</v>
      </c>
      <c r="J6" s="63">
        <f t="shared" ref="J6:J29" si="2">B6/H6*100</f>
        <v>38.530220941029157</v>
      </c>
      <c r="K6" s="64">
        <f t="shared" ref="K6:K29" si="3">E6/H6*100</f>
        <v>61.469779058970843</v>
      </c>
      <c r="L6" s="65">
        <f t="shared" ref="L6:L29" si="4">B6-E6</f>
        <v>-7301.1582279999984</v>
      </c>
      <c r="M6" s="62" t="e">
        <f>(L6-#REF!)/#REF!*100</f>
        <v>#REF!</v>
      </c>
      <c r="P6" s="66"/>
      <c r="Q6" s="66"/>
      <c r="R6" s="66"/>
      <c r="S6" s="66"/>
      <c r="T6" s="66"/>
      <c r="U6" s="66"/>
    </row>
    <row r="7" spans="1:21" s="52" customFormat="1" ht="15.75" hidden="1" customHeight="1">
      <c r="A7" s="60" t="s">
        <v>28</v>
      </c>
      <c r="B7" s="61">
        <v>13155.175588</v>
      </c>
      <c r="C7" s="62" t="e">
        <f t="shared" ref="C7" si="5">(B7-#REF!)/#REF!*100</f>
        <v>#REF!</v>
      </c>
      <c r="D7" s="63">
        <f t="shared" si="0"/>
        <v>64.65827177120245</v>
      </c>
      <c r="E7" s="61">
        <v>20345.69627</v>
      </c>
      <c r="F7" s="62" t="e">
        <f t="shared" ref="F7" si="6">(E7-#REF!)/#REF!*100</f>
        <v>#REF!</v>
      </c>
      <c r="G7" s="63">
        <f t="shared" ref="G7:G29" si="7">E7/B7*100</f>
        <v>154.65925280814275</v>
      </c>
      <c r="H7" s="61">
        <f t="shared" si="1"/>
        <v>33500.871857999999</v>
      </c>
      <c r="I7" s="62" t="e">
        <f t="shared" ref="I7" si="8">(H7-#REF!)/#REF!*100</f>
        <v>#REF!</v>
      </c>
      <c r="J7" s="63">
        <f t="shared" si="2"/>
        <v>39.268158881836825</v>
      </c>
      <c r="K7" s="64">
        <f t="shared" si="3"/>
        <v>60.731841118163175</v>
      </c>
      <c r="L7" s="65">
        <f t="shared" si="4"/>
        <v>-7190.5206820000003</v>
      </c>
      <c r="M7" s="62" t="e">
        <f t="shared" ref="M7" si="9">(L7-#REF!)/#REF!*100</f>
        <v>#REF!</v>
      </c>
      <c r="P7" s="67"/>
      <c r="Q7" s="68"/>
      <c r="R7" s="69"/>
      <c r="S7" s="69"/>
      <c r="T7" s="69"/>
      <c r="U7" s="69"/>
    </row>
    <row r="8" spans="1:21" s="52" customFormat="1" ht="15.75" hidden="1" customHeight="1">
      <c r="A8" s="60" t="s">
        <v>29</v>
      </c>
      <c r="B8" s="61">
        <v>14066.303609000001</v>
      </c>
      <c r="C8" s="62" t="e">
        <f t="shared" ref="C8" si="10">(B8-#REF!)/#REF!*100</f>
        <v>#REF!</v>
      </c>
      <c r="D8" s="63">
        <f t="shared" si="0"/>
        <v>65.968332924381642</v>
      </c>
      <c r="E8" s="61">
        <v>21322.812000000002</v>
      </c>
      <c r="F8" s="62" t="e">
        <f t="shared" ref="F8" si="11">(E8-#REF!)/#REF!*100</f>
        <v>#REF!</v>
      </c>
      <c r="G8" s="63">
        <f t="shared" si="7"/>
        <v>151.58788401493831</v>
      </c>
      <c r="H8" s="61">
        <f t="shared" si="1"/>
        <v>35389.115609</v>
      </c>
      <c r="I8" s="62" t="e">
        <f t="shared" ref="I8" si="12">(H8-#REF!)/#REF!*100</f>
        <v>#REF!</v>
      </c>
      <c r="J8" s="63">
        <f t="shared" si="2"/>
        <v>39.747542053361521</v>
      </c>
      <c r="K8" s="64">
        <f t="shared" si="3"/>
        <v>60.252457946638479</v>
      </c>
      <c r="L8" s="65">
        <f t="shared" si="4"/>
        <v>-7256.5083910000012</v>
      </c>
      <c r="M8" s="62" t="e">
        <f t="shared" ref="M8" si="13">(L8-#REF!)/#REF!*100</f>
        <v>#REF!</v>
      </c>
      <c r="P8" s="67"/>
      <c r="Q8" s="68"/>
      <c r="R8" s="69"/>
      <c r="S8" s="69"/>
      <c r="T8" s="69"/>
      <c r="U8" s="69"/>
    </row>
    <row r="9" spans="1:21" s="52" customFormat="1" ht="15.75" hidden="1" customHeight="1">
      <c r="A9" s="60" t="s">
        <v>30</v>
      </c>
      <c r="B9" s="61">
        <v>13450.014590000001</v>
      </c>
      <c r="C9" s="62" t="e">
        <f t="shared" ref="C9" si="14">(B9-#REF!)/#REF!*100</f>
        <v>#REF!</v>
      </c>
      <c r="D9" s="63">
        <f t="shared" si="0"/>
        <v>56.779039233373695</v>
      </c>
      <c r="E9" s="61">
        <v>23688.344804</v>
      </c>
      <c r="F9" s="62" t="e">
        <f t="shared" ref="F9" si="15">(E9-#REF!)/#REF!*100</f>
        <v>#REF!</v>
      </c>
      <c r="G9" s="63">
        <f t="shared" si="7"/>
        <v>176.12133165723205</v>
      </c>
      <c r="H9" s="61">
        <f t="shared" si="1"/>
        <v>37138.359393999999</v>
      </c>
      <c r="I9" s="62" t="e">
        <f t="shared" ref="I9" si="16">(H9-#REF!)/#REF!*100</f>
        <v>#REF!</v>
      </c>
      <c r="J9" s="63">
        <f t="shared" si="2"/>
        <v>36.215963250581709</v>
      </c>
      <c r="K9" s="64">
        <f t="shared" si="3"/>
        <v>63.784036749418291</v>
      </c>
      <c r="L9" s="65">
        <f t="shared" si="4"/>
        <v>-10238.330214</v>
      </c>
      <c r="M9" s="62" t="e">
        <f t="shared" ref="M9" si="17">(L9-#REF!)/#REF!*100</f>
        <v>#REF!</v>
      </c>
      <c r="P9" s="67"/>
      <c r="Q9" s="68"/>
      <c r="R9" s="69"/>
      <c r="S9" s="69"/>
      <c r="T9" s="69"/>
      <c r="U9" s="69"/>
    </row>
    <row r="10" spans="1:21" s="52" customFormat="1" ht="15.75" hidden="1" customHeight="1">
      <c r="A10" s="60" t="s">
        <v>31</v>
      </c>
      <c r="B10" s="61">
        <v>14141.542927</v>
      </c>
      <c r="C10" s="62" t="e">
        <f t="shared" ref="C10" si="18">(B10-#REF!)/#REF!*100</f>
        <v>#REF!</v>
      </c>
      <c r="D10" s="63">
        <f t="shared" si="0"/>
        <v>59.321544860228293</v>
      </c>
      <c r="E10" s="61">
        <v>23838.797456</v>
      </c>
      <c r="F10" s="62" t="e">
        <f t="shared" ref="F10" si="19">(E10-#REF!)/#REF!*100</f>
        <v>#REF!</v>
      </c>
      <c r="G10" s="63">
        <f t="shared" si="7"/>
        <v>168.57281824945238</v>
      </c>
      <c r="H10" s="61">
        <f t="shared" si="1"/>
        <v>37980.340383000002</v>
      </c>
      <c r="I10" s="62" t="e">
        <f t="shared" ref="I10" si="20">(H10-#REF!)/#REF!*100</f>
        <v>#REF!</v>
      </c>
      <c r="J10" s="63">
        <f t="shared" si="2"/>
        <v>37.233849892850763</v>
      </c>
      <c r="K10" s="64">
        <f t="shared" si="3"/>
        <v>62.76615010714923</v>
      </c>
      <c r="L10" s="65">
        <f t="shared" si="4"/>
        <v>-9697.2545289999998</v>
      </c>
      <c r="M10" s="62" t="e">
        <f t="shared" ref="M10" si="21">(L10-#REF!)/#REF!*100</f>
        <v>#REF!</v>
      </c>
      <c r="P10" s="67"/>
      <c r="Q10" s="68"/>
      <c r="R10" s="69"/>
      <c r="S10" s="69"/>
      <c r="T10" s="69"/>
      <c r="U10" s="69"/>
    </row>
    <row r="11" spans="1:21" s="52" customFormat="1" ht="15.75" hidden="1" customHeight="1">
      <c r="A11" s="60" t="s">
        <v>32</v>
      </c>
      <c r="B11" s="61">
        <v>13053.396669</v>
      </c>
      <c r="C11" s="62" t="e">
        <f t="shared" ref="C11" si="22">(B11-#REF!)/#REF!*100</f>
        <v>#REF!</v>
      </c>
      <c r="D11" s="63">
        <f t="shared" si="0"/>
        <v>60.169730593079926</v>
      </c>
      <c r="E11" s="61">
        <v>21694.291366000001</v>
      </c>
      <c r="F11" s="62" t="e">
        <f t="shared" ref="F11" si="23">(E11-#REF!)/#REF!*100</f>
        <v>#REF!</v>
      </c>
      <c r="G11" s="63">
        <f t="shared" si="7"/>
        <v>166.19652276040094</v>
      </c>
      <c r="H11" s="61">
        <f t="shared" si="1"/>
        <v>34747.688034999999</v>
      </c>
      <c r="I11" s="62" t="e">
        <f t="shared" ref="I11" si="24">(H11-#REF!)/#REF!*100</f>
        <v>#REF!</v>
      </c>
      <c r="J11" s="63">
        <f t="shared" si="2"/>
        <v>37.566230754264339</v>
      </c>
      <c r="K11" s="64">
        <f t="shared" si="3"/>
        <v>62.433769245735668</v>
      </c>
      <c r="L11" s="65">
        <f t="shared" si="4"/>
        <v>-8640.8946970000015</v>
      </c>
      <c r="M11" s="62" t="e">
        <f t="shared" ref="M11" si="25">(L11-#REF!)/#REF!*100</f>
        <v>#REF!</v>
      </c>
      <c r="P11" s="67"/>
      <c r="Q11" s="68"/>
      <c r="R11" s="69"/>
      <c r="S11" s="69"/>
      <c r="T11" s="69"/>
      <c r="U11" s="69"/>
    </row>
    <row r="12" spans="1:21" s="52" customFormat="1" ht="15.75" hidden="1" customHeight="1">
      <c r="A12" s="60" t="s">
        <v>33</v>
      </c>
      <c r="B12" s="61">
        <v>13804.867163999999</v>
      </c>
      <c r="C12" s="62" t="e">
        <f t="shared" ref="C12:C17" si="26">(B12-#REF!)/#REF!*100</f>
        <v>#REF!</v>
      </c>
      <c r="D12" s="63">
        <f t="shared" si="0"/>
        <v>57.563913601118685</v>
      </c>
      <c r="E12" s="61">
        <v>23981.807873000002</v>
      </c>
      <c r="F12" s="62" t="e">
        <f t="shared" ref="F12:F17" si="27">(E12-#REF!)/#REF!*100</f>
        <v>#REF!</v>
      </c>
      <c r="G12" s="63">
        <f t="shared" si="7"/>
        <v>173.71994665431612</v>
      </c>
      <c r="H12" s="61">
        <f t="shared" si="1"/>
        <v>37786.675037000001</v>
      </c>
      <c r="I12" s="62" t="e">
        <f t="shared" ref="I12:I17" si="28">(H12-#REF!)/#REF!*100</f>
        <v>#REF!</v>
      </c>
      <c r="J12" s="63">
        <f t="shared" si="2"/>
        <v>36.533691176803821</v>
      </c>
      <c r="K12" s="64">
        <f t="shared" si="3"/>
        <v>63.466308823196179</v>
      </c>
      <c r="L12" s="65">
        <f t="shared" si="4"/>
        <v>-10176.940709000002</v>
      </c>
      <c r="M12" s="62" t="e">
        <f t="shared" ref="M12:M17" si="29">(L12-#REF!)/#REF!*100</f>
        <v>#REF!</v>
      </c>
      <c r="P12" s="67"/>
      <c r="Q12" s="68"/>
      <c r="R12" s="69"/>
      <c r="S12" s="69"/>
      <c r="T12" s="69"/>
      <c r="U12" s="69"/>
    </row>
    <row r="13" spans="1:21" s="52" customFormat="1" ht="15.75" hidden="1" customHeight="1">
      <c r="A13" s="60" t="s">
        <v>34</v>
      </c>
      <c r="B13" s="61">
        <v>11859.734323000001</v>
      </c>
      <c r="C13" s="62" t="e">
        <f t="shared" si="26"/>
        <v>#REF!</v>
      </c>
      <c r="D13" s="63">
        <f t="shared" si="0"/>
        <v>62.078604037832818</v>
      </c>
      <c r="E13" s="61">
        <v>19104.383075000002</v>
      </c>
      <c r="F13" s="62" t="e">
        <f t="shared" si="27"/>
        <v>#REF!</v>
      </c>
      <c r="G13" s="63">
        <f t="shared" si="7"/>
        <v>161.08609648995426</v>
      </c>
      <c r="H13" s="61">
        <f t="shared" si="1"/>
        <v>30964.117398000002</v>
      </c>
      <c r="I13" s="62" t="e">
        <f t="shared" si="28"/>
        <v>#REF!</v>
      </c>
      <c r="J13" s="63">
        <f t="shared" si="2"/>
        <v>38.301541654037365</v>
      </c>
      <c r="K13" s="64">
        <f t="shared" si="3"/>
        <v>61.698458345962635</v>
      </c>
      <c r="L13" s="65">
        <f t="shared" si="4"/>
        <v>-7244.648752000001</v>
      </c>
      <c r="M13" s="62" t="e">
        <f t="shared" si="29"/>
        <v>#REF!</v>
      </c>
      <c r="P13" s="67"/>
      <c r="Q13" s="68"/>
      <c r="R13" s="69"/>
      <c r="S13" s="69"/>
      <c r="T13" s="69"/>
      <c r="U13" s="69"/>
    </row>
    <row r="14" spans="1:21" s="52" customFormat="1" ht="15.75" hidden="1" customHeight="1">
      <c r="A14" s="60" t="s">
        <v>35</v>
      </c>
      <c r="B14" s="61">
        <v>13824.59943</v>
      </c>
      <c r="C14" s="62" t="e">
        <f t="shared" si="26"/>
        <v>#REF!</v>
      </c>
      <c r="D14" s="63">
        <f t="shared" si="0"/>
        <v>64.818606116358808</v>
      </c>
      <c r="E14" s="61">
        <v>21328.134402</v>
      </c>
      <c r="F14" s="62" t="e">
        <f t="shared" si="27"/>
        <v>#REF!</v>
      </c>
      <c r="G14" s="63">
        <f t="shared" si="7"/>
        <v>154.27668996844127</v>
      </c>
      <c r="H14" s="61">
        <f t="shared" si="1"/>
        <v>35152.733831999998</v>
      </c>
      <c r="I14" s="62" t="e">
        <f t="shared" si="28"/>
        <v>#REF!</v>
      </c>
      <c r="J14" s="63">
        <f t="shared" si="2"/>
        <v>39.3272383765933</v>
      </c>
      <c r="K14" s="64">
        <f t="shared" si="3"/>
        <v>60.6727616234067</v>
      </c>
      <c r="L14" s="65">
        <f t="shared" si="4"/>
        <v>-7503.5349719999995</v>
      </c>
      <c r="M14" s="62" t="e">
        <f t="shared" si="29"/>
        <v>#REF!</v>
      </c>
      <c r="P14" s="67"/>
      <c r="Q14" s="68"/>
      <c r="R14" s="69"/>
      <c r="S14" s="69"/>
      <c r="T14" s="69"/>
      <c r="U14" s="69"/>
    </row>
    <row r="15" spans="1:21" s="52" customFormat="1" ht="15.75" hidden="1" customHeight="1">
      <c r="A15" s="60" t="s">
        <v>36</v>
      </c>
      <c r="B15" s="61">
        <v>12846.390343999999</v>
      </c>
      <c r="C15" s="62" t="e">
        <f t="shared" si="26"/>
        <v>#REF!</v>
      </c>
      <c r="D15" s="63">
        <f t="shared" si="0"/>
        <v>62.837630596804175</v>
      </c>
      <c r="E15" s="61">
        <v>20443.785391000001</v>
      </c>
      <c r="F15" s="62" t="e">
        <f t="shared" si="27"/>
        <v>#REF!</v>
      </c>
      <c r="G15" s="63">
        <f t="shared" si="7"/>
        <v>159.14030979564947</v>
      </c>
      <c r="H15" s="61">
        <f t="shared" si="1"/>
        <v>33290.175734999997</v>
      </c>
      <c r="I15" s="62" t="e">
        <f t="shared" si="28"/>
        <v>#REF!</v>
      </c>
      <c r="J15" s="63">
        <f t="shared" si="2"/>
        <v>38.589133461659095</v>
      </c>
      <c r="K15" s="64">
        <f t="shared" si="3"/>
        <v>61.410866538340912</v>
      </c>
      <c r="L15" s="65">
        <f t="shared" si="4"/>
        <v>-7597.3950470000018</v>
      </c>
      <c r="M15" s="62" t="e">
        <f t="shared" si="29"/>
        <v>#REF!</v>
      </c>
      <c r="P15" s="67"/>
      <c r="Q15" s="68"/>
      <c r="R15" s="69"/>
      <c r="S15" s="69"/>
      <c r="T15" s="69"/>
      <c r="U15" s="69"/>
    </row>
    <row r="16" spans="1:21" s="52" customFormat="1" ht="15.75" hidden="1" customHeight="1">
      <c r="A16" s="60" t="s">
        <v>37</v>
      </c>
      <c r="B16" s="61">
        <v>15100.053116999999</v>
      </c>
      <c r="C16" s="62" t="e">
        <f t="shared" si="26"/>
        <v>#REF!</v>
      </c>
      <c r="D16" s="63">
        <f t="shared" si="0"/>
        <v>68.898068593834978</v>
      </c>
      <c r="E16" s="61">
        <v>21916.511485999999</v>
      </c>
      <c r="F16" s="62" t="e">
        <f t="shared" si="27"/>
        <v>#REF!</v>
      </c>
      <c r="G16" s="63">
        <f t="shared" si="7"/>
        <v>145.14194960894454</v>
      </c>
      <c r="H16" s="61">
        <f t="shared" si="1"/>
        <v>37016.564602999999</v>
      </c>
      <c r="I16" s="62" t="e">
        <f t="shared" si="28"/>
        <v>#REF!</v>
      </c>
      <c r="J16" s="63">
        <f t="shared" si="2"/>
        <v>40.792691809591162</v>
      </c>
      <c r="K16" s="64">
        <f t="shared" si="3"/>
        <v>59.207308190408845</v>
      </c>
      <c r="L16" s="65">
        <f t="shared" si="4"/>
        <v>-6816.4583689999999</v>
      </c>
      <c r="M16" s="62" t="e">
        <f t="shared" si="29"/>
        <v>#REF!</v>
      </c>
      <c r="P16" s="67"/>
      <c r="Q16" s="68"/>
      <c r="R16" s="69"/>
      <c r="S16" s="69"/>
      <c r="T16" s="69"/>
      <c r="U16" s="69"/>
    </row>
    <row r="17" spans="1:21" s="52" customFormat="1" ht="15.75" hidden="1" customHeight="1">
      <c r="A17" s="60" t="s">
        <v>38</v>
      </c>
      <c r="B17" s="61">
        <v>13915.512677999999</v>
      </c>
      <c r="C17" s="62" t="e">
        <f t="shared" si="26"/>
        <v>#REF!</v>
      </c>
      <c r="D17" s="63">
        <f t="shared" si="0"/>
        <v>58.979640414858039</v>
      </c>
      <c r="E17" s="61">
        <v>23593.756388000002</v>
      </c>
      <c r="F17" s="62" t="e">
        <f t="shared" si="27"/>
        <v>#REF!</v>
      </c>
      <c r="G17" s="63">
        <f t="shared" si="7"/>
        <v>169.55003336169577</v>
      </c>
      <c r="H17" s="61">
        <f t="shared" si="1"/>
        <v>37509.269066000001</v>
      </c>
      <c r="I17" s="62" t="e">
        <f t="shared" si="28"/>
        <v>#REF!</v>
      </c>
      <c r="J17" s="63">
        <f t="shared" si="2"/>
        <v>37.098863892854723</v>
      </c>
      <c r="K17" s="64">
        <f t="shared" si="3"/>
        <v>62.901136107145284</v>
      </c>
      <c r="L17" s="65">
        <f t="shared" si="4"/>
        <v>-9678.2437100000025</v>
      </c>
      <c r="M17" s="62" t="e">
        <f t="shared" si="29"/>
        <v>#REF!</v>
      </c>
      <c r="P17" s="67"/>
      <c r="Q17" s="68"/>
      <c r="R17" s="69"/>
      <c r="S17" s="69"/>
      <c r="T17" s="69"/>
      <c r="U17" s="69"/>
    </row>
    <row r="18" spans="1:21" s="52" customFormat="1" ht="15" customHeight="1">
      <c r="A18" s="570" t="s">
        <v>48</v>
      </c>
      <c r="B18" s="1098">
        <v>13056.096761999999</v>
      </c>
      <c r="C18" s="590">
        <f>(B18-B6)/B6*100</f>
        <v>6.4645807449770665</v>
      </c>
      <c r="D18" s="72">
        <f t="shared" si="0"/>
        <v>64.829075157453403</v>
      </c>
      <c r="E18" s="1098">
        <v>20139.261172999999</v>
      </c>
      <c r="F18" s="590">
        <f>(E18-E6)/E6*100</f>
        <v>2.9378680589400115</v>
      </c>
      <c r="G18" s="1102">
        <f t="shared" si="7"/>
        <v>154.25177631660694</v>
      </c>
      <c r="H18" s="1098">
        <f t="shared" si="1"/>
        <v>33195.357935</v>
      </c>
      <c r="I18" s="590">
        <f>(H18-H6)/H6*100</f>
        <v>4.296718248825405</v>
      </c>
      <c r="J18" s="1102">
        <f t="shared" si="2"/>
        <v>39.331091978478469</v>
      </c>
      <c r="K18" s="590">
        <f t="shared" si="3"/>
        <v>60.668908021521531</v>
      </c>
      <c r="L18" s="1098">
        <f t="shared" si="4"/>
        <v>-7083.1644109999997</v>
      </c>
      <c r="M18" s="590">
        <f>(L18-L6)/L6*100</f>
        <v>-2.9857429491664855</v>
      </c>
      <c r="P18" s="68"/>
      <c r="Q18" s="68"/>
      <c r="R18" s="68"/>
      <c r="S18" s="68"/>
      <c r="T18" s="68"/>
      <c r="U18" s="68"/>
    </row>
    <row r="19" spans="1:21" s="52" customFormat="1" ht="15" customHeight="1">
      <c r="A19" s="570" t="s">
        <v>28</v>
      </c>
      <c r="B19" s="1098">
        <v>13707.842597000001</v>
      </c>
      <c r="C19" s="590">
        <f t="shared" ref="C19:C29" si="30">(B19-B7)/B7*100</f>
        <v>4.2011374557716827</v>
      </c>
      <c r="D19" s="72">
        <f t="shared" si="0"/>
        <v>72.801637410646819</v>
      </c>
      <c r="E19" s="1098">
        <v>18829.030616</v>
      </c>
      <c r="F19" s="590">
        <f t="shared" ref="F19:F29" si="31">(E19-E7)/E7*100</f>
        <v>-7.454478990902583</v>
      </c>
      <c r="G19" s="1102">
        <f t="shared" si="7"/>
        <v>137.35954788480564</v>
      </c>
      <c r="H19" s="1098">
        <f t="shared" si="1"/>
        <v>32536.873212999999</v>
      </c>
      <c r="I19" s="590">
        <f t="shared" ref="I19:I29" si="32">(H19-H7)/H7*100</f>
        <v>-2.8775330059650286</v>
      </c>
      <c r="J19" s="1102">
        <f t="shared" si="2"/>
        <v>42.13017798994612</v>
      </c>
      <c r="K19" s="590">
        <f t="shared" si="3"/>
        <v>57.86982201005388</v>
      </c>
      <c r="L19" s="1098">
        <f t="shared" si="4"/>
        <v>-5121.1880189999993</v>
      </c>
      <c r="M19" s="590">
        <f t="shared" ref="M19:M29" si="33">(L19-L7)/L7*100</f>
        <v>-28.778620554978062</v>
      </c>
      <c r="P19" s="67"/>
      <c r="Q19" s="68"/>
      <c r="R19" s="69"/>
      <c r="S19" s="69"/>
      <c r="T19" s="69"/>
      <c r="U19" s="69"/>
    </row>
    <row r="20" spans="1:21" s="52" customFormat="1" ht="15.6">
      <c r="A20" s="570" t="s">
        <v>29</v>
      </c>
      <c r="B20" s="1098">
        <v>15431.727477</v>
      </c>
      <c r="C20" s="590">
        <f t="shared" si="30"/>
        <v>9.7070552858418679</v>
      </c>
      <c r="D20" s="72">
        <f t="shared" si="0"/>
        <v>72.500615631512872</v>
      </c>
      <c r="E20" s="1098">
        <v>21284.960607000001</v>
      </c>
      <c r="F20" s="590">
        <f t="shared" si="31"/>
        <v>-0.17751595333674011</v>
      </c>
      <c r="G20" s="1102">
        <f t="shared" si="7"/>
        <v>137.92986325558087</v>
      </c>
      <c r="H20" s="1098">
        <f t="shared" si="1"/>
        <v>36716.688084000001</v>
      </c>
      <c r="I20" s="590">
        <f t="shared" si="32"/>
        <v>3.7513581567502596</v>
      </c>
      <c r="J20" s="1102">
        <f t="shared" si="2"/>
        <v>42.029192398005719</v>
      </c>
      <c r="K20" s="590">
        <f t="shared" si="3"/>
        <v>57.970807601994281</v>
      </c>
      <c r="L20" s="1098">
        <f t="shared" si="4"/>
        <v>-5853.2331300000005</v>
      </c>
      <c r="M20" s="590">
        <f t="shared" si="33"/>
        <v>-19.338160798386657</v>
      </c>
      <c r="P20" s="75"/>
      <c r="Q20" s="68"/>
      <c r="R20" s="69"/>
      <c r="S20" s="69"/>
      <c r="T20" s="69"/>
      <c r="U20" s="69"/>
    </row>
    <row r="21" spans="1:21" s="52" customFormat="1" ht="15.6">
      <c r="A21" s="570" t="s">
        <v>30</v>
      </c>
      <c r="B21" s="1098">
        <v>14209.640805999999</v>
      </c>
      <c r="C21" s="590">
        <f t="shared" si="30"/>
        <v>5.6477724311524238</v>
      </c>
      <c r="D21" s="72">
        <f t="shared" si="0"/>
        <v>66.319877047718123</v>
      </c>
      <c r="E21" s="1098">
        <v>21425.915485000001</v>
      </c>
      <c r="F21" s="590">
        <f t="shared" si="31"/>
        <v>-9.5508121724822512</v>
      </c>
      <c r="G21" s="1102">
        <f t="shared" si="7"/>
        <v>150.78435674428127</v>
      </c>
      <c r="H21" s="1098">
        <f t="shared" si="1"/>
        <v>35635.556291000001</v>
      </c>
      <c r="I21" s="590">
        <f t="shared" si="32"/>
        <v>-4.0464983578213429</v>
      </c>
      <c r="J21" s="1102">
        <f t="shared" si="2"/>
        <v>39.87489542737611</v>
      </c>
      <c r="K21" s="590">
        <f t="shared" si="3"/>
        <v>60.12510457262389</v>
      </c>
      <c r="L21" s="1098">
        <f t="shared" si="4"/>
        <v>-7216.2746790000019</v>
      </c>
      <c r="M21" s="590">
        <f t="shared" si="33"/>
        <v>-29.517074286855948</v>
      </c>
      <c r="P21" s="67"/>
      <c r="Q21" s="68"/>
      <c r="R21" s="69"/>
      <c r="S21" s="69"/>
      <c r="T21" s="69"/>
      <c r="U21" s="69"/>
    </row>
    <row r="22" spans="1:21" s="52" customFormat="1" ht="15.6">
      <c r="A22" s="570" t="s">
        <v>31</v>
      </c>
      <c r="B22" s="1098">
        <v>14460.399063000001</v>
      </c>
      <c r="C22" s="590">
        <f t="shared" si="30"/>
        <v>2.2547478563404733</v>
      </c>
      <c r="D22" s="72">
        <f t="shared" si="0"/>
        <v>67.319131040017439</v>
      </c>
      <c r="E22" s="1098">
        <v>21480.370943000002</v>
      </c>
      <c r="F22" s="590">
        <f t="shared" si="31"/>
        <v>-9.8932276988930283</v>
      </c>
      <c r="G22" s="1102">
        <f t="shared" si="7"/>
        <v>148.5461836109495</v>
      </c>
      <c r="H22" s="1098">
        <f t="shared" si="1"/>
        <v>35940.770006000006</v>
      </c>
      <c r="I22" s="590">
        <f t="shared" si="32"/>
        <v>-5.3700687156371778</v>
      </c>
      <c r="J22" s="1102">
        <f t="shared" si="2"/>
        <v>40.233971227065972</v>
      </c>
      <c r="K22" s="590">
        <f t="shared" si="3"/>
        <v>59.766028772934007</v>
      </c>
      <c r="L22" s="1098">
        <f t="shared" si="4"/>
        <v>-7019.971880000001</v>
      </c>
      <c r="M22" s="590">
        <f t="shared" si="33"/>
        <v>-27.608666360086616</v>
      </c>
      <c r="P22" s="67"/>
      <c r="Q22" s="68"/>
      <c r="R22" s="69"/>
      <c r="S22" s="69"/>
      <c r="T22" s="69"/>
      <c r="U22" s="69"/>
    </row>
    <row r="23" spans="1:21" s="52" customFormat="1" ht="15.6">
      <c r="A23" s="570" t="s">
        <v>32</v>
      </c>
      <c r="B23" s="1098">
        <v>13554.949302999999</v>
      </c>
      <c r="C23" s="590">
        <f t="shared" si="30"/>
        <v>3.8423151208690181</v>
      </c>
      <c r="D23" s="72">
        <f t="shared" si="0"/>
        <v>62.887634469142952</v>
      </c>
      <c r="E23" s="1098">
        <v>21554.236246</v>
      </c>
      <c r="F23" s="590">
        <f t="shared" si="31"/>
        <v>-0.64558513406665052</v>
      </c>
      <c r="G23" s="1102">
        <f t="shared" si="7"/>
        <v>159.01377249142192</v>
      </c>
      <c r="H23" s="1098">
        <f t="shared" si="1"/>
        <v>35109.185549000002</v>
      </c>
      <c r="I23" s="590">
        <f t="shared" si="32"/>
        <v>1.0403498317237105</v>
      </c>
      <c r="J23" s="1102">
        <f t="shared" si="2"/>
        <v>38.607985605596248</v>
      </c>
      <c r="K23" s="590">
        <f t="shared" si="3"/>
        <v>61.392014394403752</v>
      </c>
      <c r="L23" s="1098">
        <f t="shared" si="4"/>
        <v>-7999.286943000001</v>
      </c>
      <c r="M23" s="590">
        <f t="shared" si="33"/>
        <v>-7.4252467655086445</v>
      </c>
      <c r="P23" s="68"/>
      <c r="Q23" s="68"/>
      <c r="R23" s="69"/>
      <c r="S23" s="69"/>
      <c r="T23" s="69"/>
      <c r="U23" s="68"/>
    </row>
    <row r="24" spans="1:21" s="52" customFormat="1" ht="15.6">
      <c r="A24" s="570" t="s">
        <v>33</v>
      </c>
      <c r="B24" s="1098">
        <v>14039.020307000001</v>
      </c>
      <c r="C24" s="590">
        <f t="shared" si="30"/>
        <v>1.6961636806663398</v>
      </c>
      <c r="D24" s="72">
        <f t="shared" si="0"/>
        <v>67.593763466597395</v>
      </c>
      <c r="E24" s="1098">
        <v>20769.697657000001</v>
      </c>
      <c r="F24" s="590">
        <f t="shared" si="31"/>
        <v>-13.393945248040978</v>
      </c>
      <c r="G24" s="1102">
        <f t="shared" si="7"/>
        <v>147.94264274013489</v>
      </c>
      <c r="H24" s="1098">
        <f t="shared" si="1"/>
        <v>34808.717964000003</v>
      </c>
      <c r="I24" s="590">
        <f t="shared" si="32"/>
        <v>-7.8809714537837428</v>
      </c>
      <c r="J24" s="1102">
        <f t="shared" si="2"/>
        <v>40.331908579682505</v>
      </c>
      <c r="K24" s="590">
        <f t="shared" si="3"/>
        <v>59.668091420317495</v>
      </c>
      <c r="L24" s="1098">
        <f t="shared" si="4"/>
        <v>-6730.6773499999999</v>
      </c>
      <c r="M24" s="590">
        <f t="shared" si="33"/>
        <v>-33.863451282095916</v>
      </c>
      <c r="P24" s="67"/>
      <c r="Q24" s="68"/>
      <c r="R24" s="69"/>
      <c r="S24" s="69"/>
      <c r="T24" s="69"/>
      <c r="U24" s="69"/>
    </row>
    <row r="25" spans="1:21" s="52" customFormat="1" ht="15.6">
      <c r="A25" s="570" t="s">
        <v>34</v>
      </c>
      <c r="B25" s="1098">
        <v>12095.069206</v>
      </c>
      <c r="C25" s="590">
        <f t="shared" si="30"/>
        <v>1.9843183379209963</v>
      </c>
      <c r="D25" s="72">
        <f t="shared" si="0"/>
        <v>59.633305011544238</v>
      </c>
      <c r="E25" s="1098">
        <v>20282.406288999999</v>
      </c>
      <c r="F25" s="590">
        <f t="shared" si="31"/>
        <v>6.166245773942622</v>
      </c>
      <c r="G25" s="1102">
        <f t="shared" si="7"/>
        <v>167.69152737826838</v>
      </c>
      <c r="H25" s="1098">
        <f t="shared" si="1"/>
        <v>32377.475494999999</v>
      </c>
      <c r="I25" s="590">
        <f t="shared" si="32"/>
        <v>4.5645030950931824</v>
      </c>
      <c r="J25" s="1102">
        <f t="shared" si="2"/>
        <v>37.356430731814847</v>
      </c>
      <c r="K25" s="590">
        <f t="shared" si="3"/>
        <v>62.643569268185153</v>
      </c>
      <c r="L25" s="1098">
        <f t="shared" si="4"/>
        <v>-8187.3370829999985</v>
      </c>
      <c r="M25" s="590">
        <f t="shared" si="33"/>
        <v>13.012202016553989</v>
      </c>
      <c r="P25" s="75"/>
      <c r="Q25" s="68"/>
      <c r="R25" s="69"/>
      <c r="S25" s="69"/>
      <c r="T25" s="69"/>
      <c r="U25" s="69"/>
    </row>
    <row r="26" spans="1:21" s="52" customFormat="1" ht="15.6">
      <c r="A26" s="570" t="s">
        <v>35</v>
      </c>
      <c r="B26" s="1098">
        <v>14376.629005000001</v>
      </c>
      <c r="C26" s="590">
        <f t="shared" si="30"/>
        <v>3.9930963482534736</v>
      </c>
      <c r="D26" s="72">
        <f t="shared" si="0"/>
        <v>66.980342296993229</v>
      </c>
      <c r="E26" s="1098">
        <v>21463.952723999999</v>
      </c>
      <c r="F26" s="590">
        <f t="shared" si="31"/>
        <v>0.63680357334612026</v>
      </c>
      <c r="G26" s="1102">
        <f t="shared" si="7"/>
        <v>149.29753502392754</v>
      </c>
      <c r="H26" s="1098">
        <f t="shared" si="1"/>
        <v>35840.581728999998</v>
      </c>
      <c r="I26" s="590">
        <f t="shared" si="32"/>
        <v>1.9567408335503129</v>
      </c>
      <c r="J26" s="1102">
        <f t="shared" si="2"/>
        <v>40.112711098568234</v>
      </c>
      <c r="K26" s="590">
        <f t="shared" si="3"/>
        <v>59.887288901431766</v>
      </c>
      <c r="L26" s="1098">
        <f t="shared" si="4"/>
        <v>-7087.3237189999982</v>
      </c>
      <c r="M26" s="590">
        <f t="shared" si="33"/>
        <v>-5.5468689698005624</v>
      </c>
      <c r="P26" s="67"/>
      <c r="Q26" s="68"/>
      <c r="R26" s="69"/>
      <c r="S26" s="69"/>
      <c r="T26" s="69"/>
      <c r="U26" s="68"/>
    </row>
    <row r="27" spans="1:21" s="52" customFormat="1" ht="15.6">
      <c r="A27" s="570" t="s">
        <v>36</v>
      </c>
      <c r="B27" s="1098">
        <v>13573.184590999999</v>
      </c>
      <c r="C27" s="590">
        <f t="shared" si="30"/>
        <v>5.6575756110311124</v>
      </c>
      <c r="D27" s="72">
        <f t="shared" si="0"/>
        <v>67.693113774131191</v>
      </c>
      <c r="E27" s="1098">
        <v>20051.056649999999</v>
      </c>
      <c r="F27" s="590">
        <f t="shared" si="31"/>
        <v>-1.9210177248920557</v>
      </c>
      <c r="G27" s="1102">
        <f t="shared" si="7"/>
        <v>147.72551360787722</v>
      </c>
      <c r="H27" s="1098">
        <f t="shared" si="1"/>
        <v>33624.241240999996</v>
      </c>
      <c r="I27" s="590">
        <f t="shared" si="32"/>
        <v>1.0034957720237432</v>
      </c>
      <c r="J27" s="1102">
        <f t="shared" si="2"/>
        <v>40.367259126280075</v>
      </c>
      <c r="K27" s="590">
        <f t="shared" si="3"/>
        <v>59.632740873719939</v>
      </c>
      <c r="L27" s="1098">
        <f t="shared" si="4"/>
        <v>-6477.8720589999994</v>
      </c>
      <c r="M27" s="590">
        <f t="shared" si="33"/>
        <v>-14.735616366850248</v>
      </c>
      <c r="P27" s="67"/>
      <c r="Q27" s="68"/>
      <c r="R27" s="69"/>
      <c r="S27" s="69"/>
      <c r="T27" s="69"/>
      <c r="U27" s="69"/>
    </row>
    <row r="28" spans="1:21" s="52" customFormat="1" ht="15.6">
      <c r="A28" s="570" t="s">
        <v>37</v>
      </c>
      <c r="B28" s="1098">
        <v>13782.563867000001</v>
      </c>
      <c r="C28" s="590">
        <f t="shared" si="30"/>
        <v>-8.7250636788604279</v>
      </c>
      <c r="D28" s="72">
        <f t="shared" si="0"/>
        <v>63.493198027235643</v>
      </c>
      <c r="E28" s="1098">
        <v>21707.150206999999</v>
      </c>
      <c r="F28" s="590">
        <f t="shared" si="31"/>
        <v>-0.95526735235093452</v>
      </c>
      <c r="G28" s="1102">
        <f t="shared" si="7"/>
        <v>157.4971856939772</v>
      </c>
      <c r="H28" s="1098">
        <f t="shared" si="1"/>
        <v>35489.714074000003</v>
      </c>
      <c r="I28" s="590">
        <f t="shared" si="32"/>
        <v>-4.1247764220568772</v>
      </c>
      <c r="J28" s="1102">
        <f t="shared" si="2"/>
        <v>38.835375901484639</v>
      </c>
      <c r="K28" s="590">
        <f t="shared" si="3"/>
        <v>61.164624098515354</v>
      </c>
      <c r="L28" s="1098">
        <f t="shared" si="4"/>
        <v>-7924.586339999998</v>
      </c>
      <c r="M28" s="590">
        <f t="shared" si="33"/>
        <v>16.256652810197746</v>
      </c>
    </row>
    <row r="29" spans="1:21" s="52" customFormat="1" ht="15.6">
      <c r="A29" s="570" t="s">
        <v>38</v>
      </c>
      <c r="B29" s="1098">
        <v>14217.738810999999</v>
      </c>
      <c r="C29" s="590">
        <f t="shared" si="30"/>
        <v>2.1718648819731263</v>
      </c>
      <c r="D29" s="72">
        <f t="shared" si="0"/>
        <v>64.175716058134043</v>
      </c>
      <c r="E29" s="1098">
        <v>22154.390608000002</v>
      </c>
      <c r="F29" s="590">
        <f t="shared" si="31"/>
        <v>-6.1006215217686766</v>
      </c>
      <c r="G29" s="1102">
        <f t="shared" si="7"/>
        <v>155.82218032349536</v>
      </c>
      <c r="H29" s="1098">
        <f t="shared" si="1"/>
        <v>36372.129419000004</v>
      </c>
      <c r="I29" s="590">
        <f t="shared" si="32"/>
        <v>-3.0316230502895833</v>
      </c>
      <c r="J29" s="1102">
        <f t="shared" si="2"/>
        <v>39.089651989341498</v>
      </c>
      <c r="K29" s="590">
        <f t="shared" si="3"/>
        <v>60.910348010658488</v>
      </c>
      <c r="L29" s="1098">
        <f t="shared" si="4"/>
        <v>-7936.6517970000023</v>
      </c>
      <c r="M29" s="590">
        <f t="shared" si="33"/>
        <v>-17.994916900062229</v>
      </c>
    </row>
    <row r="30" spans="1:21" s="52" customFormat="1" ht="3.75" customHeight="1">
      <c r="A30" s="570"/>
      <c r="B30" s="70"/>
      <c r="C30" s="590"/>
      <c r="D30" s="72"/>
      <c r="E30" s="1098"/>
      <c r="F30" s="590"/>
      <c r="G30" s="1102"/>
      <c r="H30" s="1098"/>
      <c r="I30" s="590"/>
      <c r="J30" s="1102"/>
      <c r="K30" s="590"/>
      <c r="L30" s="1098">
        <f>B30-E30</f>
        <v>0</v>
      </c>
      <c r="M30" s="590"/>
      <c r="P30" s="67"/>
      <c r="Q30" s="68"/>
      <c r="R30" s="69"/>
      <c r="S30" s="69"/>
      <c r="T30" s="69"/>
      <c r="U30" s="69"/>
    </row>
    <row r="31" spans="1:21" s="52" customFormat="1" ht="15.6">
      <c r="A31" s="570" t="s">
        <v>55</v>
      </c>
      <c r="B31" s="1098">
        <v>12910.127485000001</v>
      </c>
      <c r="C31" s="590">
        <f>(B31-B18)/B18*100</f>
        <v>-1.1180162008667438</v>
      </c>
      <c r="D31" s="72">
        <f t="shared" ref="D31:D42" si="34">B31/E31*100</f>
        <v>75.696281653692395</v>
      </c>
      <c r="E31" s="1098">
        <v>17055.167312000001</v>
      </c>
      <c r="F31" s="590">
        <f>(E31-E18)/E18*100</f>
        <v>-15.313838151792449</v>
      </c>
      <c r="G31" s="1102">
        <f t="shared" ref="G31:G42" si="35">E31/B31*100</f>
        <v>132.10688532561767</v>
      </c>
      <c r="H31" s="1098">
        <f t="shared" ref="H31:H42" si="36">B31+E31</f>
        <v>29965.294797000002</v>
      </c>
      <c r="I31" s="590">
        <f>(H31-H18)/H18*100</f>
        <v>-9.7304663631728303</v>
      </c>
      <c r="J31" s="1102">
        <f t="shared" ref="J31:J42" si="37">B31/H31*100</f>
        <v>43.083599118445875</v>
      </c>
      <c r="K31" s="590">
        <f t="shared" ref="K31:K42" si="38">E31/H31*100</f>
        <v>56.916400881554118</v>
      </c>
      <c r="L31" s="1098">
        <f t="shared" ref="L31:L42" si="39">B31-E31</f>
        <v>-4145.0398270000005</v>
      </c>
      <c r="M31" s="590">
        <f>(L31-L18)/L18*100</f>
        <v>-41.480395110371234</v>
      </c>
      <c r="P31" s="68"/>
      <c r="Q31" s="68"/>
      <c r="R31" s="68"/>
      <c r="S31" s="68"/>
      <c r="T31" s="68"/>
      <c r="U31" s="68"/>
    </row>
    <row r="32" spans="1:21" s="52" customFormat="1" ht="15.6">
      <c r="A32" s="570" t="s">
        <v>28</v>
      </c>
      <c r="B32" s="1098">
        <v>12846.416717</v>
      </c>
      <c r="C32" s="590">
        <f t="shared" ref="C32:C42" si="40">(B32-B19)/B19*100</f>
        <v>-6.2841827508912749</v>
      </c>
      <c r="D32" s="72">
        <f t="shared" si="34"/>
        <v>72.244459019475897</v>
      </c>
      <c r="E32" s="1098">
        <v>17781.871289999999</v>
      </c>
      <c r="F32" s="590">
        <f t="shared" ref="F32:F42" si="41">(E32-E19)/E19*100</f>
        <v>-5.5614085895116423</v>
      </c>
      <c r="G32" s="1102">
        <f t="shared" si="35"/>
        <v>138.41892009052441</v>
      </c>
      <c r="H32" s="1098">
        <f t="shared" si="36"/>
        <v>30628.288006999999</v>
      </c>
      <c r="I32" s="590">
        <f t="shared" ref="I32:I42" si="42">(H32-H19)/H19*100</f>
        <v>-5.8659146301662171</v>
      </c>
      <c r="J32" s="1102">
        <f t="shared" si="37"/>
        <v>41.942980012673225</v>
      </c>
      <c r="K32" s="590">
        <f t="shared" si="38"/>
        <v>58.057019987326775</v>
      </c>
      <c r="L32" s="1098">
        <f t="shared" si="39"/>
        <v>-4935.4545729999991</v>
      </c>
      <c r="M32" s="590">
        <f t="shared" ref="M32:M42" si="43">(L32-L19)/L19*100</f>
        <v>-3.6267648309516245</v>
      </c>
      <c r="P32" s="67"/>
      <c r="Q32" s="68"/>
      <c r="R32" s="69"/>
      <c r="S32" s="69"/>
      <c r="T32" s="69"/>
      <c r="U32" s="69"/>
    </row>
    <row r="33" spans="1:21" s="52" customFormat="1" ht="15.6">
      <c r="A33" s="570" t="s">
        <v>29</v>
      </c>
      <c r="B33" s="1098">
        <v>13215.986349000001</v>
      </c>
      <c r="C33" s="590">
        <f t="shared" si="40"/>
        <v>-14.358347963974996</v>
      </c>
      <c r="D33" s="72">
        <f t="shared" si="34"/>
        <v>67.672603746979235</v>
      </c>
      <c r="E33" s="1098">
        <v>19529.300805999999</v>
      </c>
      <c r="F33" s="590">
        <f t="shared" si="41"/>
        <v>-8.2483582347933329</v>
      </c>
      <c r="G33" s="1102">
        <f t="shared" si="35"/>
        <v>147.77028585140525</v>
      </c>
      <c r="H33" s="1098">
        <f t="shared" si="36"/>
        <v>32745.287154999998</v>
      </c>
      <c r="I33" s="590">
        <f t="shared" si="42"/>
        <v>-10.816337573569488</v>
      </c>
      <c r="J33" s="1102">
        <f t="shared" si="37"/>
        <v>40.359964737649292</v>
      </c>
      <c r="K33" s="590">
        <f t="shared" si="38"/>
        <v>59.640035262350722</v>
      </c>
      <c r="L33" s="1098">
        <f t="shared" si="39"/>
        <v>-6313.3144569999986</v>
      </c>
      <c r="M33" s="590">
        <f t="shared" si="43"/>
        <v>7.8602939056349879</v>
      </c>
      <c r="P33" s="75"/>
      <c r="Q33" s="68"/>
      <c r="R33" s="69"/>
      <c r="S33" s="69"/>
      <c r="T33" s="69"/>
      <c r="U33" s="69"/>
    </row>
    <row r="34" spans="1:21" s="52" customFormat="1" ht="15.6">
      <c r="A34" s="570" t="s">
        <v>30</v>
      </c>
      <c r="B34" s="1098">
        <v>13953.422579</v>
      </c>
      <c r="C34" s="590">
        <f t="shared" si="40"/>
        <v>-1.8031295125476476</v>
      </c>
      <c r="D34" s="72">
        <f t="shared" si="34"/>
        <v>74.377729173880851</v>
      </c>
      <c r="E34" s="1098">
        <v>18760.215906000001</v>
      </c>
      <c r="F34" s="590">
        <f t="shared" si="41"/>
        <v>-12.441473415062339</v>
      </c>
      <c r="G34" s="1102">
        <f t="shared" si="35"/>
        <v>134.44884794239843</v>
      </c>
      <c r="H34" s="1098">
        <f t="shared" si="36"/>
        <v>32713.638485000003</v>
      </c>
      <c r="I34" s="590">
        <f t="shared" si="42"/>
        <v>-8.1994449087299586</v>
      </c>
      <c r="J34" s="1102">
        <f t="shared" si="37"/>
        <v>42.65322729355826</v>
      </c>
      <c r="K34" s="590">
        <f t="shared" si="38"/>
        <v>57.34677270644174</v>
      </c>
      <c r="L34" s="1098">
        <f t="shared" si="39"/>
        <v>-4806.7933270000012</v>
      </c>
      <c r="M34" s="590">
        <f t="shared" si="43"/>
        <v>-33.389545980169025</v>
      </c>
      <c r="P34" s="67"/>
      <c r="Q34" s="68"/>
      <c r="R34" s="69"/>
      <c r="S34" s="69"/>
      <c r="T34" s="69"/>
      <c r="U34" s="69"/>
    </row>
    <row r="35" spans="1:21" s="52" customFormat="1" ht="15.6">
      <c r="A35" s="570" t="s">
        <v>31</v>
      </c>
      <c r="B35" s="1098">
        <v>11607.981553</v>
      </c>
      <c r="C35" s="590">
        <f t="shared" si="40"/>
        <v>-19.725717786713897</v>
      </c>
      <c r="D35" s="72">
        <f t="shared" si="34"/>
        <v>63.363945169664646</v>
      </c>
      <c r="E35" s="1098">
        <v>18319.537273000002</v>
      </c>
      <c r="F35" s="590">
        <f t="shared" si="41"/>
        <v>-14.71498643290445</v>
      </c>
      <c r="G35" s="1102">
        <f t="shared" si="35"/>
        <v>157.81845611449518</v>
      </c>
      <c r="H35" s="1098">
        <f t="shared" si="36"/>
        <v>29927.518826</v>
      </c>
      <c r="I35" s="590">
        <f t="shared" si="42"/>
        <v>-16.731002644061732</v>
      </c>
      <c r="J35" s="1102">
        <f t="shared" si="37"/>
        <v>38.786982711428067</v>
      </c>
      <c r="K35" s="590">
        <f t="shared" si="38"/>
        <v>61.213017288571933</v>
      </c>
      <c r="L35" s="1098">
        <f t="shared" si="39"/>
        <v>-6711.5557200000021</v>
      </c>
      <c r="M35" s="590">
        <f t="shared" si="43"/>
        <v>-4.3934101912670176</v>
      </c>
      <c r="P35" s="67"/>
      <c r="Q35" s="68"/>
      <c r="R35" s="69"/>
      <c r="S35" s="69"/>
      <c r="T35" s="69"/>
      <c r="U35" s="69"/>
    </row>
    <row r="36" spans="1:21" s="52" customFormat="1" ht="15.6">
      <c r="A36" s="570" t="s">
        <v>32</v>
      </c>
      <c r="B36" s="1098">
        <v>12606.056613999999</v>
      </c>
      <c r="C36" s="590">
        <f t="shared" si="40"/>
        <v>-7.0003411137066376</v>
      </c>
      <c r="D36" s="72">
        <f t="shared" si="34"/>
        <v>67.286271186460255</v>
      </c>
      <c r="E36" s="1098">
        <v>18734.960923999999</v>
      </c>
      <c r="F36" s="590">
        <f t="shared" si="41"/>
        <v>-13.07991287570302</v>
      </c>
      <c r="G36" s="1102">
        <f t="shared" si="35"/>
        <v>148.618727470995</v>
      </c>
      <c r="H36" s="1098">
        <f t="shared" si="36"/>
        <v>31341.017538</v>
      </c>
      <c r="I36" s="590">
        <f t="shared" si="42"/>
        <v>-10.732712684949561</v>
      </c>
      <c r="J36" s="1102">
        <f t="shared" si="37"/>
        <v>40.222231453447712</v>
      </c>
      <c r="K36" s="590">
        <f t="shared" si="38"/>
        <v>59.777768546552281</v>
      </c>
      <c r="L36" s="1098">
        <f t="shared" si="39"/>
        <v>-6128.9043099999999</v>
      </c>
      <c r="M36" s="590">
        <f t="shared" si="43"/>
        <v>-23.381866987991117</v>
      </c>
      <c r="P36" s="68"/>
      <c r="Q36" s="68"/>
      <c r="R36" s="69"/>
      <c r="S36" s="69"/>
      <c r="T36" s="69"/>
      <c r="U36" s="68"/>
    </row>
    <row r="37" spans="1:21" s="52" customFormat="1" ht="15.6">
      <c r="A37" s="570" t="s">
        <v>33</v>
      </c>
      <c r="B37" s="1098">
        <v>11745.880832000001</v>
      </c>
      <c r="C37" s="590">
        <f t="shared" si="40"/>
        <v>-16.334042011867574</v>
      </c>
      <c r="D37" s="72">
        <f t="shared" si="34"/>
        <v>61.895472382264558</v>
      </c>
      <c r="E37" s="1098">
        <v>18976.962901999999</v>
      </c>
      <c r="F37" s="590">
        <f t="shared" si="41"/>
        <v>-8.631491823357365</v>
      </c>
      <c r="G37" s="1102">
        <f t="shared" si="35"/>
        <v>161.56270588323977</v>
      </c>
      <c r="H37" s="1098">
        <f t="shared" si="36"/>
        <v>30722.843734000002</v>
      </c>
      <c r="I37" s="590">
        <f t="shared" si="42"/>
        <v>-11.738077323691464</v>
      </c>
      <c r="J37" s="1102">
        <f t="shared" si="37"/>
        <v>38.231750073972499</v>
      </c>
      <c r="K37" s="590">
        <f t="shared" si="38"/>
        <v>61.768249926027494</v>
      </c>
      <c r="L37" s="1098">
        <f t="shared" si="39"/>
        <v>-7231.0820699999986</v>
      </c>
      <c r="M37" s="590">
        <f t="shared" si="43"/>
        <v>7.4346859012636921</v>
      </c>
      <c r="P37" s="67"/>
      <c r="Q37" s="68"/>
      <c r="R37" s="69"/>
      <c r="S37" s="69"/>
      <c r="T37" s="69"/>
      <c r="U37" s="69"/>
    </row>
    <row r="38" spans="1:21" s="52" customFormat="1" ht="15.6">
      <c r="A38" s="570" t="s">
        <v>34</v>
      </c>
      <c r="B38" s="1098">
        <v>11522.156392999999</v>
      </c>
      <c r="C38" s="590">
        <f t="shared" si="40"/>
        <v>-4.7367468779409378</v>
      </c>
      <c r="D38" s="72">
        <f t="shared" si="34"/>
        <v>70.167938399928218</v>
      </c>
      <c r="E38" s="1098">
        <v>16420.827882000001</v>
      </c>
      <c r="F38" s="590">
        <f t="shared" si="41"/>
        <v>-19.039054597256015</v>
      </c>
      <c r="G38" s="1102">
        <f t="shared" si="35"/>
        <v>142.51523171457791</v>
      </c>
      <c r="H38" s="1098">
        <f t="shared" si="36"/>
        <v>27942.984275000003</v>
      </c>
      <c r="I38" s="590">
        <f t="shared" si="42"/>
        <v>-13.696222921039064</v>
      </c>
      <c r="J38" s="1102">
        <f t="shared" si="37"/>
        <v>41.234523412406702</v>
      </c>
      <c r="K38" s="590">
        <f t="shared" si="38"/>
        <v>58.765476587593291</v>
      </c>
      <c r="L38" s="1098">
        <f t="shared" si="39"/>
        <v>-4898.6714890000021</v>
      </c>
      <c r="M38" s="590">
        <f t="shared" si="43"/>
        <v>-40.167707285785355</v>
      </c>
      <c r="P38" s="75"/>
      <c r="Q38" s="68"/>
      <c r="R38" s="69"/>
      <c r="S38" s="69"/>
      <c r="T38" s="69"/>
      <c r="U38" s="69"/>
    </row>
    <row r="39" spans="1:21" s="52" customFormat="1" ht="15.6">
      <c r="A39" s="570" t="s">
        <v>35</v>
      </c>
      <c r="B39" s="1098">
        <v>12065.120414000001</v>
      </c>
      <c r="C39" s="590">
        <f t="shared" si="40"/>
        <v>-16.078237744022523</v>
      </c>
      <c r="D39" s="72">
        <f t="shared" si="34"/>
        <v>75.821782278122015</v>
      </c>
      <c r="E39" s="1098">
        <v>15912.472711</v>
      </c>
      <c r="F39" s="590">
        <f t="shared" si="41"/>
        <v>-25.864201642564144</v>
      </c>
      <c r="G39" s="1102">
        <f t="shared" si="35"/>
        <v>131.88822129396775</v>
      </c>
      <c r="H39" s="1098">
        <f t="shared" si="36"/>
        <v>27977.593124999999</v>
      </c>
      <c r="I39" s="590">
        <f t="shared" si="42"/>
        <v>-21.938786215731959</v>
      </c>
      <c r="J39" s="1102">
        <f t="shared" si="37"/>
        <v>43.124225733410015</v>
      </c>
      <c r="K39" s="590">
        <f t="shared" si="38"/>
        <v>56.875774266589993</v>
      </c>
      <c r="L39" s="1098">
        <f t="shared" si="39"/>
        <v>-3847.3522969999995</v>
      </c>
      <c r="M39" s="590">
        <f t="shared" si="43"/>
        <v>-45.715019525835196</v>
      </c>
      <c r="P39" s="67"/>
      <c r="Q39" s="68"/>
      <c r="R39" s="69"/>
      <c r="S39" s="69"/>
      <c r="T39" s="69"/>
      <c r="U39" s="68"/>
    </row>
    <row r="40" spans="1:21" s="52" customFormat="1" ht="15.6">
      <c r="A40" s="570" t="s">
        <v>36</v>
      </c>
      <c r="B40" s="1098">
        <v>13838.696312</v>
      </c>
      <c r="C40" s="590">
        <f t="shared" si="40"/>
        <v>1.9561490468202591</v>
      </c>
      <c r="D40" s="72">
        <f t="shared" si="34"/>
        <v>79.660226402442348</v>
      </c>
      <c r="E40" s="1098">
        <v>17372.152876</v>
      </c>
      <c r="F40" s="590">
        <f t="shared" si="41"/>
        <v>-13.36041197609403</v>
      </c>
      <c r="G40" s="1102">
        <f t="shared" si="35"/>
        <v>125.53316067017109</v>
      </c>
      <c r="H40" s="1098">
        <f t="shared" si="36"/>
        <v>31210.849188</v>
      </c>
      <c r="I40" s="590">
        <f t="shared" si="42"/>
        <v>-7.1775360987394006</v>
      </c>
      <c r="J40" s="1102">
        <f t="shared" si="37"/>
        <v>44.339377722925668</v>
      </c>
      <c r="K40" s="590">
        <f t="shared" si="38"/>
        <v>55.660622277074324</v>
      </c>
      <c r="L40" s="1098">
        <f t="shared" si="39"/>
        <v>-3533.4565640000001</v>
      </c>
      <c r="M40" s="590">
        <f t="shared" si="43"/>
        <v>-45.453436995705871</v>
      </c>
      <c r="P40" s="67"/>
      <c r="Q40" s="68"/>
      <c r="R40" s="69"/>
      <c r="S40" s="69"/>
      <c r="T40" s="69"/>
      <c r="U40" s="69"/>
    </row>
    <row r="41" spans="1:21" s="52" customFormat="1" ht="15.6">
      <c r="A41" s="570" t="s">
        <v>37</v>
      </c>
      <c r="B41" s="1098">
        <v>12311.852097000001</v>
      </c>
      <c r="C41" s="590">
        <f t="shared" si="40"/>
        <v>-10.670814111163805</v>
      </c>
      <c r="D41" s="72">
        <f t="shared" si="34"/>
        <v>75.733630177610323</v>
      </c>
      <c r="E41" s="1098">
        <v>16256.783239</v>
      </c>
      <c r="F41" s="590">
        <f t="shared" si="41"/>
        <v>-25.108625112118105</v>
      </c>
      <c r="G41" s="1102">
        <f t="shared" si="35"/>
        <v>132.04173597050644</v>
      </c>
      <c r="H41" s="1098">
        <f t="shared" si="36"/>
        <v>28568.635335999999</v>
      </c>
      <c r="I41" s="590">
        <f t="shared" si="42"/>
        <v>-19.501646937951612</v>
      </c>
      <c r="J41" s="1102">
        <f t="shared" si="37"/>
        <v>43.095695514323538</v>
      </c>
      <c r="K41" s="590">
        <f t="shared" si="38"/>
        <v>56.904304485676469</v>
      </c>
      <c r="L41" s="1098">
        <f t="shared" si="39"/>
        <v>-3944.9311419999995</v>
      </c>
      <c r="M41" s="590">
        <f t="shared" si="43"/>
        <v>-50.219090653506584</v>
      </c>
    </row>
    <row r="42" spans="1:21" s="52" customFormat="1" ht="15.6">
      <c r="A42" s="570" t="s">
        <v>38</v>
      </c>
      <c r="B42" s="1098">
        <v>12358.416421</v>
      </c>
      <c r="C42" s="590">
        <f t="shared" si="40"/>
        <v>-13.077483098518282</v>
      </c>
      <c r="D42" s="72">
        <f t="shared" si="34"/>
        <v>66.806012521721058</v>
      </c>
      <c r="E42" s="1098">
        <v>18498.958333999999</v>
      </c>
      <c r="F42" s="590">
        <f t="shared" si="41"/>
        <v>-16.499809625456443</v>
      </c>
      <c r="G42" s="1102">
        <f t="shared" si="35"/>
        <v>149.68712579198822</v>
      </c>
      <c r="H42" s="1098">
        <f t="shared" si="36"/>
        <v>30857.374754999997</v>
      </c>
      <c r="I42" s="590">
        <f t="shared" si="42"/>
        <v>-15.162034096137415</v>
      </c>
      <c r="J42" s="1102">
        <f t="shared" si="37"/>
        <v>40.050122601558954</v>
      </c>
      <c r="K42" s="590">
        <f t="shared" si="38"/>
        <v>59.949877398441053</v>
      </c>
      <c r="L42" s="1098">
        <f t="shared" si="39"/>
        <v>-6140.5419129999991</v>
      </c>
      <c r="M42" s="590">
        <f t="shared" si="43"/>
        <v>-22.63057432705968</v>
      </c>
    </row>
    <row r="43" spans="1:21" s="77" customFormat="1" ht="15.75" hidden="1" customHeight="1">
      <c r="A43" s="76" t="s">
        <v>49</v>
      </c>
      <c r="B43" s="61">
        <f>SUM(B6:B8)</f>
        <v>39484.803460000003</v>
      </c>
      <c r="C43" s="590"/>
      <c r="D43" s="63">
        <f>B43/E43*100</f>
        <v>64.482892260014069</v>
      </c>
      <c r="E43" s="1099">
        <f>SUM(E6:E8)</f>
        <v>61232.990761000008</v>
      </c>
      <c r="F43" s="590"/>
      <c r="G43" s="1103">
        <f>E43/B43*100</f>
        <v>155.07989250353484</v>
      </c>
      <c r="H43" s="1099">
        <f>SUM(H6:H8)</f>
        <v>100717.79422099999</v>
      </c>
      <c r="I43" s="590"/>
      <c r="J43" s="1103">
        <f>B43/H43*100</f>
        <v>39.203403693850248</v>
      </c>
      <c r="K43" s="588">
        <f>E43/H43*100</f>
        <v>60.796596306149773</v>
      </c>
      <c r="L43" s="1099">
        <f>B43-E43</f>
        <v>-21748.187301000005</v>
      </c>
      <c r="M43" s="590"/>
      <c r="O43" s="52"/>
    </row>
    <row r="44" spans="1:21" s="77" customFormat="1" ht="15.75" hidden="1" customHeight="1">
      <c r="A44" s="76" t="s">
        <v>39</v>
      </c>
      <c r="B44" s="61">
        <f>SUM(B9:B11)</f>
        <v>40644.954186000003</v>
      </c>
      <c r="C44" s="590"/>
      <c r="D44" s="63">
        <f>B44/E44*100</f>
        <v>58.717296156567187</v>
      </c>
      <c r="E44" s="1099">
        <f>SUM(E9:E11)</f>
        <v>69221.433625999998</v>
      </c>
      <c r="F44" s="590"/>
      <c r="G44" s="1103">
        <f>E44/B44*100</f>
        <v>170.30756956749886</v>
      </c>
      <c r="H44" s="1099">
        <f>SUM(H9:H11)</f>
        <v>109866.387812</v>
      </c>
      <c r="I44" s="590"/>
      <c r="J44" s="1103">
        <f>B44/H44*100</f>
        <v>36.994894430815734</v>
      </c>
      <c r="K44" s="588">
        <f>E44/H44*100</f>
        <v>63.005105569184273</v>
      </c>
      <c r="L44" s="1099">
        <f>B44-E44</f>
        <v>-28576.479439999996</v>
      </c>
      <c r="M44" s="590"/>
      <c r="O44" s="52"/>
    </row>
    <row r="45" spans="1:21" s="77" customFormat="1" ht="15.75" hidden="1" customHeight="1">
      <c r="A45" s="76" t="s">
        <v>40</v>
      </c>
      <c r="B45" s="61">
        <f>SUM(B12:B14)</f>
        <v>39489.200917000002</v>
      </c>
      <c r="C45" s="590"/>
      <c r="D45" s="63">
        <f>B45/E45*100</f>
        <v>61.304998076798142</v>
      </c>
      <c r="E45" s="1099">
        <f>SUM(E12:E14)</f>
        <v>64414.325349999999</v>
      </c>
      <c r="F45" s="590"/>
      <c r="G45" s="1103">
        <f>E45/B45*100</f>
        <v>163.1188371863706</v>
      </c>
      <c r="H45" s="1099">
        <f>SUM(H12:H14)</f>
        <v>103903.52626700001</v>
      </c>
      <c r="I45" s="590"/>
      <c r="J45" s="1103">
        <f>B45/H45*100</f>
        <v>38.005640747480449</v>
      </c>
      <c r="K45" s="588">
        <f>E45/H45*100</f>
        <v>61.994359252519551</v>
      </c>
      <c r="L45" s="1099">
        <f>B45-E45</f>
        <v>-24925.124432999997</v>
      </c>
      <c r="M45" s="590"/>
      <c r="O45" s="52"/>
    </row>
    <row r="46" spans="1:21" s="77" customFormat="1" ht="15.75" hidden="1" customHeight="1">
      <c r="A46" s="76" t="s">
        <v>41</v>
      </c>
      <c r="B46" s="61">
        <f>SUM(B15:B17)</f>
        <v>41861.956139000002</v>
      </c>
      <c r="C46" s="590"/>
      <c r="D46" s="63">
        <f>B46/E46*100</f>
        <v>63.471392684238545</v>
      </c>
      <c r="E46" s="1099">
        <f>SUM(E15:E17)</f>
        <v>65954.053264999995</v>
      </c>
      <c r="F46" s="590"/>
      <c r="G46" s="1103">
        <f>E46/B46*100</f>
        <v>157.55129322195</v>
      </c>
      <c r="H46" s="1099">
        <f>SUM(H15:H17)</f>
        <v>107816.00940400001</v>
      </c>
      <c r="I46" s="590"/>
      <c r="J46" s="1103">
        <f>B46/H46*100</f>
        <v>38.827217191964543</v>
      </c>
      <c r="K46" s="588">
        <f>E46/H46*100</f>
        <v>61.172782808035443</v>
      </c>
      <c r="L46" s="1099">
        <f>B46-E46</f>
        <v>-24092.097125999993</v>
      </c>
      <c r="M46" s="590"/>
      <c r="O46" s="52"/>
    </row>
    <row r="47" spans="1:21" s="52" customFormat="1" ht="3.75" customHeight="1">
      <c r="A47" s="78"/>
      <c r="B47" s="70"/>
      <c r="C47" s="590"/>
      <c r="D47" s="72"/>
      <c r="E47" s="1098"/>
      <c r="F47" s="590"/>
      <c r="G47" s="1102"/>
      <c r="H47" s="1098"/>
      <c r="I47" s="590"/>
      <c r="J47" s="1102"/>
      <c r="K47" s="590"/>
      <c r="L47" s="1098"/>
      <c r="M47" s="590"/>
    </row>
    <row r="48" spans="1:21" s="52" customFormat="1" ht="15.6">
      <c r="A48" s="570" t="s">
        <v>50</v>
      </c>
      <c r="B48" s="1098">
        <f>SUM(B18:B20)</f>
        <v>42195.666836000004</v>
      </c>
      <c r="C48" s="590">
        <f>(B48-B43)/B43*100</f>
        <v>6.8655866015547868</v>
      </c>
      <c r="D48" s="72">
        <f t="shared" ref="D48:D56" si="44">B48/E48*100</f>
        <v>70.030521437546881</v>
      </c>
      <c r="E48" s="1098">
        <f>SUM(E18:E20)</f>
        <v>60253.252395999996</v>
      </c>
      <c r="F48" s="590">
        <f>(E48-E43)/E43*100</f>
        <v>-1.6000171685620468</v>
      </c>
      <c r="G48" s="1102">
        <f t="shared" ref="G48:G56" si="45">E48/B48*100</f>
        <v>142.79488135638096</v>
      </c>
      <c r="H48" s="1098">
        <f>SUM(H18:H20)</f>
        <v>102448.91923199999</v>
      </c>
      <c r="I48" s="590">
        <f>(H48-H43)/H43*100</f>
        <v>1.7187876525586689</v>
      </c>
      <c r="J48" s="1102">
        <f t="shared" ref="J48:J56" si="46">B48/H48*100</f>
        <v>41.18702974352135</v>
      </c>
      <c r="K48" s="590">
        <f t="shared" ref="K48:K56" si="47">E48/H48*100</f>
        <v>58.812970256478657</v>
      </c>
      <c r="L48" s="1098">
        <f t="shared" ref="L48:L56" si="48">B48-E48</f>
        <v>-18057.585559999992</v>
      </c>
      <c r="M48" s="590">
        <f>(L48-L43)/L43*100</f>
        <v>-16.969698163443329</v>
      </c>
    </row>
    <row r="49" spans="1:13" s="52" customFormat="1" ht="15.6">
      <c r="A49" s="570" t="s">
        <v>39</v>
      </c>
      <c r="B49" s="1098">
        <f>SUM(B21:B23)</f>
        <v>42224.989172000001</v>
      </c>
      <c r="C49" s="590">
        <f>(B49-B44)/B44*100</f>
        <v>3.8874074719568408</v>
      </c>
      <c r="D49" s="72">
        <f t="shared" si="44"/>
        <v>65.505192046839156</v>
      </c>
      <c r="E49" s="1098">
        <f>SUM(E21:E23)</f>
        <v>64460.522674000007</v>
      </c>
      <c r="F49" s="590">
        <f>(E49-E44)/E44*100</f>
        <v>-6.877798829944723</v>
      </c>
      <c r="G49" s="1102">
        <f t="shared" si="45"/>
        <v>152.65965471637045</v>
      </c>
      <c r="H49" s="1098">
        <f>SUM(H21:H23)</f>
        <v>106685.51184600001</v>
      </c>
      <c r="I49" s="590">
        <f>(H49-H44)/H44*100</f>
        <v>-2.8952221232967172</v>
      </c>
      <c r="J49" s="1102">
        <f t="shared" si="46"/>
        <v>39.578934797586726</v>
      </c>
      <c r="K49" s="590">
        <f t="shared" si="47"/>
        <v>60.421065202413281</v>
      </c>
      <c r="L49" s="1098">
        <f t="shared" si="48"/>
        <v>-22235.533502000006</v>
      </c>
      <c r="M49" s="590">
        <f>(L49-L44)/L44*100</f>
        <v>-22.189388134089867</v>
      </c>
    </row>
    <row r="50" spans="1:13" s="52" customFormat="1" ht="15.6">
      <c r="A50" s="570" t="s">
        <v>40</v>
      </c>
      <c r="B50" s="1098">
        <f>SUM(B24:B26)</f>
        <v>40510.718518000001</v>
      </c>
      <c r="C50" s="590">
        <f>(B50-B45)/B45*100</f>
        <v>2.5868277333518765</v>
      </c>
      <c r="D50" s="72">
        <f t="shared" si="44"/>
        <v>64.800501944391115</v>
      </c>
      <c r="E50" s="1098">
        <f>SUM(E24:E26)</f>
        <v>62516.056670000005</v>
      </c>
      <c r="F50" s="590">
        <f>(E50-E45)/E45*100</f>
        <v>-2.9469666408607256</v>
      </c>
      <c r="G50" s="1102">
        <f t="shared" si="45"/>
        <v>154.31979228465781</v>
      </c>
      <c r="H50" s="1098">
        <f>SUM(H24:H26)</f>
        <v>103026.775188</v>
      </c>
      <c r="I50" s="590">
        <f>(H50-H45)/H45*100</f>
        <v>-0.84381263129321427</v>
      </c>
      <c r="J50" s="1102">
        <f t="shared" si="46"/>
        <v>39.320573165642934</v>
      </c>
      <c r="K50" s="590">
        <f t="shared" si="47"/>
        <v>60.679426834357074</v>
      </c>
      <c r="L50" s="1098">
        <f t="shared" si="48"/>
        <v>-22005.338152000004</v>
      </c>
      <c r="M50" s="590">
        <f>(L50-L45)/L45*100</f>
        <v>-11.714229507052321</v>
      </c>
    </row>
    <row r="51" spans="1:13" s="52" customFormat="1" ht="15.6">
      <c r="A51" s="570" t="s">
        <v>41</v>
      </c>
      <c r="B51" s="1098">
        <f>SUM(B27:B29)</f>
        <v>41573.487269000005</v>
      </c>
      <c r="C51" s="590">
        <f>(B51-B46)/B46*100</f>
        <v>-0.68909553352488873</v>
      </c>
      <c r="D51" s="72">
        <f t="shared" si="44"/>
        <v>65.04740679920981</v>
      </c>
      <c r="E51" s="1098">
        <f>SUM(E27:E29)</f>
        <v>63912.597464999999</v>
      </c>
      <c r="F51" s="590">
        <f>(E51-E46)/E46*100</f>
        <v>-3.095269659618237</v>
      </c>
      <c r="G51" s="1102">
        <f t="shared" si="45"/>
        <v>153.73403017999297</v>
      </c>
      <c r="H51" s="1098">
        <f>SUM(H27:H29)</f>
        <v>105486.084734</v>
      </c>
      <c r="I51" s="590">
        <f>(H51-H46)/H46*100</f>
        <v>-2.161019205663131</v>
      </c>
      <c r="J51" s="1102">
        <f t="shared" si="46"/>
        <v>39.411347358122342</v>
      </c>
      <c r="K51" s="590">
        <f t="shared" si="47"/>
        <v>60.588652641877658</v>
      </c>
      <c r="L51" s="1098">
        <f t="shared" si="48"/>
        <v>-22339.110195999994</v>
      </c>
      <c r="M51" s="590">
        <f>(L51-L46)/L46*100</f>
        <v>-7.2761906978541528</v>
      </c>
    </row>
    <row r="52" spans="1:13" s="52" customFormat="1" ht="3.75" customHeight="1">
      <c r="A52" s="570"/>
      <c r="B52" s="1098"/>
      <c r="C52" s="590"/>
      <c r="D52" s="72"/>
      <c r="E52" s="1098"/>
      <c r="F52" s="590"/>
      <c r="G52" s="1102"/>
      <c r="H52" s="1098"/>
      <c r="I52" s="590"/>
      <c r="J52" s="1102"/>
      <c r="K52" s="590"/>
      <c r="L52" s="1098"/>
      <c r="M52" s="590"/>
    </row>
    <row r="53" spans="1:13" s="52" customFormat="1" ht="15.6">
      <c r="A53" s="570" t="s">
        <v>57</v>
      </c>
      <c r="B53" s="1098">
        <f>SUM(B31:B33)</f>
        <v>38972.530551000003</v>
      </c>
      <c r="C53" s="590">
        <f>(B53-B48)/B48*100</f>
        <v>-7.6385480469528284</v>
      </c>
      <c r="D53" s="72">
        <f t="shared" si="44"/>
        <v>71.685037056707188</v>
      </c>
      <c r="E53" s="1098">
        <f>SUM(E31:E33)</f>
        <v>54366.339408</v>
      </c>
      <c r="F53" s="590">
        <f>(E53-E48)/E48*100</f>
        <v>-9.770282522360251</v>
      </c>
      <c r="G53" s="1102">
        <f t="shared" si="45"/>
        <v>139.49912576720016</v>
      </c>
      <c r="H53" s="1098">
        <f>B53+E53</f>
        <v>93338.869959000003</v>
      </c>
      <c r="I53" s="590">
        <f>(H53-H48)/H48*100</f>
        <v>-8.8922844099212828</v>
      </c>
      <c r="J53" s="1102">
        <f t="shared" si="46"/>
        <v>41.75380585614446</v>
      </c>
      <c r="K53" s="590">
        <f t="shared" si="47"/>
        <v>58.246194143855547</v>
      </c>
      <c r="L53" s="1098">
        <f t="shared" si="48"/>
        <v>-15393.808856999996</v>
      </c>
      <c r="M53" s="590">
        <f>(L53-L48)/L48*100</f>
        <v>-14.751566283039653</v>
      </c>
    </row>
    <row r="54" spans="1:13" s="52" customFormat="1" ht="15.6">
      <c r="A54" s="570" t="s">
        <v>39</v>
      </c>
      <c r="B54" s="1098">
        <f>SUM(B34:B36)</f>
        <v>38167.460745999997</v>
      </c>
      <c r="C54" s="590">
        <f>(B54-B49)/B49*100</f>
        <v>-9.6093060189358432</v>
      </c>
      <c r="D54" s="72">
        <f t="shared" si="44"/>
        <v>68.382435276056569</v>
      </c>
      <c r="E54" s="1098">
        <f>SUM(E34:E36)</f>
        <v>55814.714103000006</v>
      </c>
      <c r="F54" s="590">
        <f>(E54-E49)/E49*100</f>
        <v>-13.41256355416936</v>
      </c>
      <c r="G54" s="1102">
        <f t="shared" si="45"/>
        <v>146.23638306577539</v>
      </c>
      <c r="H54" s="1098">
        <f>B54+E54</f>
        <v>93982.174849000003</v>
      </c>
      <c r="I54" s="590">
        <f>(H54-H49)/H49*100</f>
        <v>-11.907274734114983</v>
      </c>
      <c r="J54" s="1102">
        <f t="shared" si="46"/>
        <v>40.611382751381505</v>
      </c>
      <c r="K54" s="590">
        <f t="shared" si="47"/>
        <v>59.388617248618495</v>
      </c>
      <c r="L54" s="1098">
        <f t="shared" si="48"/>
        <v>-17647.253357000009</v>
      </c>
      <c r="M54" s="590">
        <f>(L54-L49)/L49*100</f>
        <v>-20.63490019066688</v>
      </c>
    </row>
    <row r="55" spans="1:13" s="52" customFormat="1" ht="15.6">
      <c r="A55" s="570" t="s">
        <v>40</v>
      </c>
      <c r="B55" s="1098">
        <f>SUM(B37:B39)</f>
        <v>35333.157638999997</v>
      </c>
      <c r="C55" s="590">
        <f>(B55-B50)/B50*100</f>
        <v>-12.780718457756986</v>
      </c>
      <c r="D55" s="72">
        <f t="shared" si="44"/>
        <v>68.861773906974946</v>
      </c>
      <c r="E55" s="1098">
        <f>SUM(E37:E39)</f>
        <v>51310.263494999999</v>
      </c>
      <c r="F55" s="590">
        <f>(E55-E50)/E50*100</f>
        <v>-17.924664113335549</v>
      </c>
      <c r="G55" s="1102">
        <f t="shared" si="45"/>
        <v>145.21844896863905</v>
      </c>
      <c r="H55" s="1098">
        <f>B55+E55</f>
        <v>86643.421134000004</v>
      </c>
      <c r="I55" s="590">
        <f>(H55-H50)/H50*100</f>
        <v>-15.902035198232859</v>
      </c>
      <c r="J55" s="1102">
        <f t="shared" si="46"/>
        <v>40.779965953046613</v>
      </c>
      <c r="K55" s="590">
        <f t="shared" si="47"/>
        <v>59.220034046953373</v>
      </c>
      <c r="L55" s="1098">
        <f t="shared" si="48"/>
        <v>-15977.105856000002</v>
      </c>
      <c r="M55" s="590">
        <f>(L55-L50)/L50*100</f>
        <v>-27.394408821898118</v>
      </c>
    </row>
    <row r="56" spans="1:13" s="52" customFormat="1" ht="15.6">
      <c r="A56" s="570" t="s">
        <v>41</v>
      </c>
      <c r="B56" s="1098">
        <f>SUM(B40:B42)</f>
        <v>38508.964830000004</v>
      </c>
      <c r="C56" s="590">
        <f>(B56-B51)/B51*100</f>
        <v>-7.3713384185721527</v>
      </c>
      <c r="D56" s="72">
        <f t="shared" si="44"/>
        <v>73.87400783600755</v>
      </c>
      <c r="E56" s="1098">
        <f>SUM(E40:E42)</f>
        <v>52127.894448999999</v>
      </c>
      <c r="F56" s="590">
        <f>(E56-E51)/E51*100</f>
        <v>-18.438779651309858</v>
      </c>
      <c r="G56" s="1102">
        <f t="shared" si="45"/>
        <v>135.36560818791554</v>
      </c>
      <c r="H56" s="1098">
        <f>B56+E56</f>
        <v>90636.859278999997</v>
      </c>
      <c r="I56" s="590">
        <f>(H56-H51)/H51*100</f>
        <v>-14.07695194341955</v>
      </c>
      <c r="J56" s="1102">
        <f t="shared" si="46"/>
        <v>42.48709094327841</v>
      </c>
      <c r="K56" s="590">
        <f t="shared" si="47"/>
        <v>57.512909056721597</v>
      </c>
      <c r="L56" s="1098">
        <f t="shared" si="48"/>
        <v>-13618.929618999995</v>
      </c>
      <c r="M56" s="590">
        <f>(L56-L51)/L51*100</f>
        <v>-39.035487539523487</v>
      </c>
    </row>
    <row r="57" spans="1:13" s="52" customFormat="1" ht="3.75" customHeight="1">
      <c r="A57" s="79"/>
      <c r="B57" s="1098"/>
      <c r="C57" s="1102"/>
      <c r="D57" s="570"/>
      <c r="E57" s="1098"/>
      <c r="F57" s="1101"/>
      <c r="G57" s="1075"/>
      <c r="H57" s="1098"/>
      <c r="I57" s="1102"/>
      <c r="J57" s="1102"/>
      <c r="K57" s="590"/>
      <c r="L57" s="1098"/>
      <c r="M57" s="1102"/>
    </row>
    <row r="58" spans="1:13" s="77" customFormat="1" ht="15.75" hidden="1" customHeight="1">
      <c r="A58" s="76" t="s">
        <v>52</v>
      </c>
      <c r="B58" s="1099">
        <f>SUM(B43:B44)</f>
        <v>80129.757646000013</v>
      </c>
      <c r="C58" s="588"/>
      <c r="D58" s="63">
        <f>B58/E58*100</f>
        <v>61.423564606970182</v>
      </c>
      <c r="E58" s="1099">
        <f>SUM(E43:E44)</f>
        <v>130454.42438700001</v>
      </c>
      <c r="F58" s="588"/>
      <c r="G58" s="1103">
        <f>E58/B58*100</f>
        <v>162.80396723939441</v>
      </c>
      <c r="H58" s="1099">
        <f>SUM(H43:H44)</f>
        <v>210584.18203299999</v>
      </c>
      <c r="I58" s="588"/>
      <c r="J58" s="1103">
        <f>B58/H58*100</f>
        <v>38.051175958431259</v>
      </c>
      <c r="K58" s="588">
        <f>E58/H58*100</f>
        <v>61.948824041568749</v>
      </c>
      <c r="L58" s="1099">
        <f>B58-E58</f>
        <v>-50324.666740999994</v>
      </c>
      <c r="M58" s="588"/>
    </row>
    <row r="59" spans="1:13" s="77" customFormat="1" ht="15.75" hidden="1" customHeight="1">
      <c r="A59" s="76" t="s">
        <v>42</v>
      </c>
      <c r="B59" s="1099">
        <f>SUM(B45:B46)</f>
        <v>81351.157055999996</v>
      </c>
      <c r="C59" s="588"/>
      <c r="D59" s="63">
        <f>B59/E59*100</f>
        <v>62.400988583469164</v>
      </c>
      <c r="E59" s="1099">
        <f>SUM(E45:E46)</f>
        <v>130368.37861499999</v>
      </c>
      <c r="F59" s="588"/>
      <c r="G59" s="1103">
        <f>E59/B59*100</f>
        <v>160.25387140499777</v>
      </c>
      <c r="H59" s="1099">
        <f>SUM(H45:H46)</f>
        <v>211719.53567100002</v>
      </c>
      <c r="I59" s="588"/>
      <c r="J59" s="1103">
        <f>B59/H59*100</f>
        <v>38.424020153914853</v>
      </c>
      <c r="K59" s="588">
        <f>E59/H59*100</f>
        <v>61.575979846085126</v>
      </c>
      <c r="L59" s="1099">
        <f>B59-E59</f>
        <v>-49017.221558999998</v>
      </c>
      <c r="M59" s="588"/>
    </row>
    <row r="60" spans="1:13" s="52" customFormat="1" ht="18" customHeight="1">
      <c r="A60" s="78" t="s">
        <v>53</v>
      </c>
      <c r="B60" s="1098">
        <f>SUM(B48:B49)</f>
        <v>84420.656008000005</v>
      </c>
      <c r="C60" s="590">
        <f>(B60-B58)/B58*100</f>
        <v>5.354937401603622</v>
      </c>
      <c r="D60" s="72">
        <f>B60/E60*100</f>
        <v>67.691524822030232</v>
      </c>
      <c r="E60" s="1098">
        <f>SUM(E48:E49)</f>
        <v>124713.77507</v>
      </c>
      <c r="F60" s="590">
        <f>(E60-E58)/E58*100</f>
        <v>-4.4005018181445958</v>
      </c>
      <c r="G60" s="1102">
        <f>E60/B60*100</f>
        <v>147.72898123201233</v>
      </c>
      <c r="H60" s="1098">
        <f>SUM(H48:H49)</f>
        <v>209134.43107799999</v>
      </c>
      <c r="I60" s="590">
        <f>(H60-H58)/H58*100</f>
        <v>-0.68844247512038192</v>
      </c>
      <c r="J60" s="1102">
        <f>B60/H60*100</f>
        <v>40.366694079423958</v>
      </c>
      <c r="K60" s="590">
        <f>E60/H60*100</f>
        <v>59.633305920576049</v>
      </c>
      <c r="L60" s="1098">
        <f>B60-E60</f>
        <v>-40293.119061999998</v>
      </c>
      <c r="M60" s="590">
        <f>(L60-L58)/L58*100</f>
        <v>-19.93365943311294</v>
      </c>
    </row>
    <row r="61" spans="1:13" s="52" customFormat="1" ht="15.6">
      <c r="A61" s="78" t="s">
        <v>42</v>
      </c>
      <c r="B61" s="1098">
        <f>SUM(B50:B51)</f>
        <v>82084.205787000014</v>
      </c>
      <c r="C61" s="590">
        <f>(B61-B59)/B59*100</f>
        <v>0.90109195434725731</v>
      </c>
      <c r="D61" s="72">
        <f>B61/E61*100</f>
        <v>64.925318036962437</v>
      </c>
      <c r="E61" s="1098">
        <f>SUM(E50:E51)</f>
        <v>126428.654135</v>
      </c>
      <c r="F61" s="590">
        <f>(E61-E59)/E59*100</f>
        <v>-3.0219939235684343</v>
      </c>
      <c r="G61" s="1102">
        <f>E61/B61*100</f>
        <v>154.02311921378544</v>
      </c>
      <c r="H61" s="1098">
        <f>SUM(H50:H51)</f>
        <v>208512.859922</v>
      </c>
      <c r="I61" s="590">
        <f>(H61-H59)/H59*100</f>
        <v>-1.5145866151827416</v>
      </c>
      <c r="J61" s="1102">
        <f>B61/H61*100</f>
        <v>39.366495580994801</v>
      </c>
      <c r="K61" s="590">
        <f>E61/H61*100</f>
        <v>60.633504419005199</v>
      </c>
      <c r="L61" s="1098">
        <f>B61-E61</f>
        <v>-44344.448347999991</v>
      </c>
      <c r="M61" s="590">
        <f>(L61-L59)/L59*100</f>
        <v>-9.5329214149267596</v>
      </c>
    </row>
    <row r="62" spans="1:13" s="52" customFormat="1" ht="3.75" customHeight="1">
      <c r="A62" s="78"/>
      <c r="B62" s="1098"/>
      <c r="C62" s="590"/>
      <c r="D62" s="72"/>
      <c r="E62" s="1098"/>
      <c r="F62" s="590"/>
      <c r="G62" s="1102"/>
      <c r="H62" s="1098"/>
      <c r="I62" s="590"/>
      <c r="J62" s="1102"/>
      <c r="K62" s="590"/>
      <c r="L62" s="1098"/>
      <c r="M62" s="590"/>
    </row>
    <row r="63" spans="1:13" s="52" customFormat="1" ht="15.6">
      <c r="A63" s="570" t="s">
        <v>59</v>
      </c>
      <c r="B63" s="1098">
        <f>SUM(B53:B54)</f>
        <v>77139.991297</v>
      </c>
      <c r="C63" s="590">
        <f>(B63-B60)/B60*100</f>
        <v>-8.6242692905751213</v>
      </c>
      <c r="D63" s="72">
        <f>B63/E63*100</f>
        <v>70.012029145554209</v>
      </c>
      <c r="E63" s="1098">
        <f>SUM(E53:E54)</f>
        <v>110181.05351100001</v>
      </c>
      <c r="F63" s="590">
        <f>(E63-E60)/E60*100</f>
        <v>-11.652859959409453</v>
      </c>
      <c r="G63" s="1102">
        <f>E63/B63*100</f>
        <v>142.83259779844568</v>
      </c>
      <c r="H63" s="1098">
        <f>SUM(H53:H54)</f>
        <v>187321.04480800001</v>
      </c>
      <c r="I63" s="590">
        <f>(H63-H60)/H60*100</f>
        <v>-10.430318029203111</v>
      </c>
      <c r="J63" s="1102">
        <f>B63/H63*100</f>
        <v>41.180632627832509</v>
      </c>
      <c r="K63" s="590">
        <f>E63/H63*100</f>
        <v>58.819367372167498</v>
      </c>
      <c r="L63" s="1098">
        <f>B63-E63</f>
        <v>-33041.062214000005</v>
      </c>
      <c r="M63" s="590">
        <f>(L63-L60)/L60*100</f>
        <v>-17.998251356121319</v>
      </c>
    </row>
    <row r="64" spans="1:13" s="52" customFormat="1" ht="15.6">
      <c r="A64" s="570" t="s">
        <v>42</v>
      </c>
      <c r="B64" s="1098">
        <f>SUM(B55:B56)</f>
        <v>73842.122468999994</v>
      </c>
      <c r="C64" s="590">
        <f>(B64-B61)/B61*100</f>
        <v>-10.041010007926944</v>
      </c>
      <c r="D64" s="72">
        <f>B64/E64*100</f>
        <v>71.387700570786564</v>
      </c>
      <c r="E64" s="1098">
        <f>SUM(E55:E56)</f>
        <v>103438.15794400001</v>
      </c>
      <c r="F64" s="590">
        <f>(E64-E61)/E61*100</f>
        <v>-18.184561362530079</v>
      </c>
      <c r="G64" s="1102">
        <f>E64/B64*100</f>
        <v>140.08015274401797</v>
      </c>
      <c r="H64" s="1098">
        <f>SUM(H55:H56)</f>
        <v>177280.280413</v>
      </c>
      <c r="I64" s="590">
        <f>(H64-H61)/H61*100</f>
        <v>-14.978730578384189</v>
      </c>
      <c r="J64" s="1102">
        <f>B64/H64*100</f>
        <v>41.652755905492768</v>
      </c>
      <c r="K64" s="590">
        <f>E64/H64*100</f>
        <v>58.347244094507232</v>
      </c>
      <c r="L64" s="1098">
        <f>B64-E64</f>
        <v>-29596.035475000012</v>
      </c>
      <c r="M64" s="590">
        <f>(L64-L61)/L61*100</f>
        <v>-33.25875824919391</v>
      </c>
    </row>
    <row r="65" spans="1:20" s="52" customFormat="1" ht="15.75" hidden="1" customHeight="1">
      <c r="A65" s="60">
        <v>2013</v>
      </c>
      <c r="B65" s="1099">
        <f>SUM(B58:B59)</f>
        <v>161480.91470200001</v>
      </c>
      <c r="C65" s="588"/>
      <c r="D65" s="63"/>
      <c r="E65" s="1099">
        <f>SUM(E58:E59)</f>
        <v>260822.803002</v>
      </c>
      <c r="F65" s="588"/>
      <c r="G65" s="1103"/>
      <c r="H65" s="1099">
        <f>SUM(H58:H59)</f>
        <v>422303.71770400001</v>
      </c>
      <c r="I65" s="588"/>
      <c r="J65" s="1103"/>
      <c r="K65" s="588"/>
      <c r="L65" s="1099">
        <f>B65-E65</f>
        <v>-99341.888299999991</v>
      </c>
      <c r="M65" s="588"/>
    </row>
    <row r="66" spans="1:20" s="52" customFormat="1" ht="3.75" customHeight="1">
      <c r="A66" s="570"/>
      <c r="B66" s="1098"/>
      <c r="C66" s="590"/>
      <c r="D66" s="72"/>
      <c r="E66" s="1098"/>
      <c r="F66" s="590"/>
      <c r="G66" s="1102"/>
      <c r="H66" s="1098"/>
      <c r="I66" s="590"/>
      <c r="J66" s="1102"/>
      <c r="K66" s="590"/>
      <c r="L66" s="1098"/>
      <c r="M66" s="590"/>
    </row>
    <row r="67" spans="1:20" s="52" customFormat="1" ht="15.6">
      <c r="A67" s="81">
        <v>2014</v>
      </c>
      <c r="B67" s="1098">
        <f>SUM(B60:B61)</f>
        <v>166504.86179500003</v>
      </c>
      <c r="C67" s="590">
        <f>(B67-B65)/B65*100</f>
        <v>3.1111708168555481</v>
      </c>
      <c r="D67" s="73">
        <f>B67/E67*100</f>
        <v>66.298977166891675</v>
      </c>
      <c r="E67" s="1098">
        <f>SUM(E60:E61)</f>
        <v>251142.42920499999</v>
      </c>
      <c r="F67" s="590">
        <f>(E67-E65)/E65*100</f>
        <v>-3.7114752566039169</v>
      </c>
      <c r="G67" s="590">
        <f>E67/B67*100</f>
        <v>150.83188953017199</v>
      </c>
      <c r="H67" s="1098">
        <f>SUM(H60:H61)</f>
        <v>417647.29099999997</v>
      </c>
      <c r="I67" s="590">
        <f>(H67-H65)/H65*100</f>
        <v>-1.1026250797213704</v>
      </c>
      <c r="J67" s="590">
        <f>B67/H67*100</f>
        <v>39.86733911198769</v>
      </c>
      <c r="K67" s="590">
        <f>E67/H67*100</f>
        <v>60.132660888012325</v>
      </c>
      <c r="L67" s="1098">
        <f>B67-E67</f>
        <v>-84637.56740999996</v>
      </c>
      <c r="M67" s="590">
        <f>(L67-L65)/L65*100</f>
        <v>-14.801732825527569</v>
      </c>
      <c r="N67" s="82"/>
      <c r="O67" s="82"/>
      <c r="P67" s="82"/>
      <c r="Q67" s="82"/>
      <c r="R67" s="82"/>
      <c r="S67" s="82"/>
      <c r="T67" s="82"/>
    </row>
    <row r="68" spans="1:20" s="52" customFormat="1" ht="15.6">
      <c r="A68" s="83">
        <v>2015</v>
      </c>
      <c r="B68" s="1100">
        <f>SUM(B63:B64)</f>
        <v>150982.11376599999</v>
      </c>
      <c r="C68" s="590">
        <f>(B68-B67)/B67*100</f>
        <v>-9.3226995666418269</v>
      </c>
      <c r="D68" s="73">
        <f>B68/E68*100</f>
        <v>70.67815330729519</v>
      </c>
      <c r="E68" s="1100">
        <f>SUM(E63:E64)</f>
        <v>213619.21145500001</v>
      </c>
      <c r="F68" s="590">
        <f>(E68-E67)/E67*100</f>
        <v>-14.941010911131592</v>
      </c>
      <c r="G68" s="590">
        <f>E68/B68*100</f>
        <v>141.48643579469174</v>
      </c>
      <c r="H68" s="1098">
        <f>SUM(H63:H64)</f>
        <v>364601.32522100001</v>
      </c>
      <c r="I68" s="1104">
        <f>(H68-H67)/H67*100</f>
        <v>-12.701139675056568</v>
      </c>
      <c r="J68" s="1104">
        <f>B68/H68*100</f>
        <v>41.410193359687725</v>
      </c>
      <c r="K68" s="1104">
        <f>E68/H68*100</f>
        <v>58.589806640312268</v>
      </c>
      <c r="L68" s="1100">
        <f>B68-E68</f>
        <v>-62637.097689000017</v>
      </c>
      <c r="M68" s="1104">
        <f>(L68-L67)/L67*100</f>
        <v>-25.993740597984839</v>
      </c>
      <c r="N68" s="82"/>
      <c r="O68" s="82"/>
      <c r="P68" s="82"/>
      <c r="Q68" s="82"/>
      <c r="R68" s="82"/>
      <c r="S68" s="82"/>
      <c r="T68" s="82"/>
    </row>
    <row r="69" spans="1:20" s="52" customFormat="1" ht="15.6">
      <c r="A69" s="85" t="s">
        <v>43</v>
      </c>
      <c r="B69" s="86"/>
      <c r="C69" s="982"/>
      <c r="D69" s="599"/>
      <c r="E69" s="86"/>
      <c r="F69" s="597"/>
      <c r="G69" s="86"/>
      <c r="H69" s="983"/>
      <c r="I69" s="1334" t="s">
        <v>44</v>
      </c>
      <c r="J69" s="1334"/>
      <c r="K69" s="1334"/>
      <c r="L69" s="1334"/>
      <c r="M69" s="1334"/>
      <c r="N69" s="88"/>
      <c r="O69" s="88"/>
      <c r="P69" s="82"/>
      <c r="Q69" s="82"/>
      <c r="R69" s="82"/>
      <c r="S69" s="82"/>
      <c r="T69" s="82"/>
    </row>
    <row r="70" spans="1:20" ht="15.6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T70" s="27"/>
    </row>
    <row r="71" spans="1:20">
      <c r="E71" s="89"/>
      <c r="T71" s="27"/>
    </row>
    <row r="72" spans="1:20">
      <c r="E72" s="89"/>
    </row>
    <row r="73" spans="1:20">
      <c r="C73" s="89"/>
    </row>
    <row r="74" spans="1:20">
      <c r="C74" s="89"/>
    </row>
    <row r="75" spans="1:20">
      <c r="E75" s="89"/>
      <c r="I75" s="89"/>
    </row>
    <row r="76" spans="1:20">
      <c r="I76" s="89"/>
    </row>
    <row r="77" spans="1:20">
      <c r="D77" s="89"/>
    </row>
  </sheetData>
  <mergeCells count="6">
    <mergeCell ref="I69:M69"/>
    <mergeCell ref="A3:A5"/>
    <mergeCell ref="B3:D3"/>
    <mergeCell ref="E3:G3"/>
    <mergeCell ref="H3:K3"/>
    <mergeCell ref="L3:M3"/>
  </mergeCells>
  <hyperlinks>
    <hyperlink ref="K1" location="'TABLOİÇİNDE-1'!A8" display="İÇİNDEKİLER  / INDEX "/>
  </hyperlinks>
  <printOptions horizontalCentered="1" verticalCentered="1"/>
  <pageMargins left="0" right="0" top="0.78740157480314965" bottom="0.78740157480314965" header="0.78740157480314965" footer="0.78740157480314965"/>
  <pageSetup paperSize="9" scale="65" orientation="landscape" r:id="rId1"/>
  <headerFooter alignWithMargins="0"/>
  <ignoredErrors>
    <ignoredError sqref="B48:B56 E48:E56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75" workbookViewId="0">
      <selection activeCell="C26" sqref="C26"/>
    </sheetView>
  </sheetViews>
  <sheetFormatPr defaultColWidth="10.6640625" defaultRowHeight="11.1" customHeight="1"/>
  <cols>
    <col min="1" max="1" width="33.109375" style="350" customWidth="1"/>
    <col min="2" max="4" width="17.5546875" style="383" customWidth="1"/>
    <col min="5" max="5" width="17.5546875" style="384" customWidth="1"/>
    <col min="6" max="6" width="3.5546875" style="350" customWidth="1"/>
    <col min="7" max="7" width="35.88671875" style="350" customWidth="1"/>
    <col min="8" max="179" width="8.6640625" style="350" customWidth="1"/>
    <col min="180" max="256" width="10.6640625" style="350"/>
    <col min="257" max="257" width="41" style="350" customWidth="1"/>
    <col min="258" max="261" width="17.5546875" style="350" customWidth="1"/>
    <col min="262" max="262" width="4.6640625" style="350" customWidth="1"/>
    <col min="263" max="263" width="35.88671875" style="350" customWidth="1"/>
    <col min="264" max="435" width="8.6640625" style="350" customWidth="1"/>
    <col min="436" max="512" width="10.6640625" style="350"/>
    <col min="513" max="513" width="41" style="350" customWidth="1"/>
    <col min="514" max="517" width="17.5546875" style="350" customWidth="1"/>
    <col min="518" max="518" width="4.6640625" style="350" customWidth="1"/>
    <col min="519" max="519" width="35.88671875" style="350" customWidth="1"/>
    <col min="520" max="691" width="8.6640625" style="350" customWidth="1"/>
    <col min="692" max="768" width="10.6640625" style="350"/>
    <col min="769" max="769" width="41" style="350" customWidth="1"/>
    <col min="770" max="773" width="17.5546875" style="350" customWidth="1"/>
    <col min="774" max="774" width="4.6640625" style="350" customWidth="1"/>
    <col min="775" max="775" width="35.88671875" style="350" customWidth="1"/>
    <col min="776" max="947" width="8.6640625" style="350" customWidth="1"/>
    <col min="948" max="1024" width="10.6640625" style="350"/>
    <col min="1025" max="1025" width="41" style="350" customWidth="1"/>
    <col min="1026" max="1029" width="17.5546875" style="350" customWidth="1"/>
    <col min="1030" max="1030" width="4.6640625" style="350" customWidth="1"/>
    <col min="1031" max="1031" width="35.88671875" style="350" customWidth="1"/>
    <col min="1032" max="1203" width="8.6640625" style="350" customWidth="1"/>
    <col min="1204" max="1280" width="10.6640625" style="350"/>
    <col min="1281" max="1281" width="41" style="350" customWidth="1"/>
    <col min="1282" max="1285" width="17.5546875" style="350" customWidth="1"/>
    <col min="1286" max="1286" width="4.6640625" style="350" customWidth="1"/>
    <col min="1287" max="1287" width="35.88671875" style="350" customWidth="1"/>
    <col min="1288" max="1459" width="8.6640625" style="350" customWidth="1"/>
    <col min="1460" max="1536" width="10.6640625" style="350"/>
    <col min="1537" max="1537" width="41" style="350" customWidth="1"/>
    <col min="1538" max="1541" width="17.5546875" style="350" customWidth="1"/>
    <col min="1542" max="1542" width="4.6640625" style="350" customWidth="1"/>
    <col min="1543" max="1543" width="35.88671875" style="350" customWidth="1"/>
    <col min="1544" max="1715" width="8.6640625" style="350" customWidth="1"/>
    <col min="1716" max="1792" width="10.6640625" style="350"/>
    <col min="1793" max="1793" width="41" style="350" customWidth="1"/>
    <col min="1794" max="1797" width="17.5546875" style="350" customWidth="1"/>
    <col min="1798" max="1798" width="4.6640625" style="350" customWidth="1"/>
    <col min="1799" max="1799" width="35.88671875" style="350" customWidth="1"/>
    <col min="1800" max="1971" width="8.6640625" style="350" customWidth="1"/>
    <col min="1972" max="2048" width="10.6640625" style="350"/>
    <col min="2049" max="2049" width="41" style="350" customWidth="1"/>
    <col min="2050" max="2053" width="17.5546875" style="350" customWidth="1"/>
    <col min="2054" max="2054" width="4.6640625" style="350" customWidth="1"/>
    <col min="2055" max="2055" width="35.88671875" style="350" customWidth="1"/>
    <col min="2056" max="2227" width="8.6640625" style="350" customWidth="1"/>
    <col min="2228" max="2304" width="10.6640625" style="350"/>
    <col min="2305" max="2305" width="41" style="350" customWidth="1"/>
    <col min="2306" max="2309" width="17.5546875" style="350" customWidth="1"/>
    <col min="2310" max="2310" width="4.6640625" style="350" customWidth="1"/>
    <col min="2311" max="2311" width="35.88671875" style="350" customWidth="1"/>
    <col min="2312" max="2483" width="8.6640625" style="350" customWidth="1"/>
    <col min="2484" max="2560" width="10.6640625" style="350"/>
    <col min="2561" max="2561" width="41" style="350" customWidth="1"/>
    <col min="2562" max="2565" width="17.5546875" style="350" customWidth="1"/>
    <col min="2566" max="2566" width="4.6640625" style="350" customWidth="1"/>
    <col min="2567" max="2567" width="35.88671875" style="350" customWidth="1"/>
    <col min="2568" max="2739" width="8.6640625" style="350" customWidth="1"/>
    <col min="2740" max="2816" width="10.6640625" style="350"/>
    <col min="2817" max="2817" width="41" style="350" customWidth="1"/>
    <col min="2818" max="2821" width="17.5546875" style="350" customWidth="1"/>
    <col min="2822" max="2822" width="4.6640625" style="350" customWidth="1"/>
    <col min="2823" max="2823" width="35.88671875" style="350" customWidth="1"/>
    <col min="2824" max="2995" width="8.6640625" style="350" customWidth="1"/>
    <col min="2996" max="3072" width="10.6640625" style="350"/>
    <col min="3073" max="3073" width="41" style="350" customWidth="1"/>
    <col min="3074" max="3077" width="17.5546875" style="350" customWidth="1"/>
    <col min="3078" max="3078" width="4.6640625" style="350" customWidth="1"/>
    <col min="3079" max="3079" width="35.88671875" style="350" customWidth="1"/>
    <col min="3080" max="3251" width="8.6640625" style="350" customWidth="1"/>
    <col min="3252" max="3328" width="10.6640625" style="350"/>
    <col min="3329" max="3329" width="41" style="350" customWidth="1"/>
    <col min="3330" max="3333" width="17.5546875" style="350" customWidth="1"/>
    <col min="3334" max="3334" width="4.6640625" style="350" customWidth="1"/>
    <col min="3335" max="3335" width="35.88671875" style="350" customWidth="1"/>
    <col min="3336" max="3507" width="8.6640625" style="350" customWidth="1"/>
    <col min="3508" max="3584" width="10.6640625" style="350"/>
    <col min="3585" max="3585" width="41" style="350" customWidth="1"/>
    <col min="3586" max="3589" width="17.5546875" style="350" customWidth="1"/>
    <col min="3590" max="3590" width="4.6640625" style="350" customWidth="1"/>
    <col min="3591" max="3591" width="35.88671875" style="350" customWidth="1"/>
    <col min="3592" max="3763" width="8.6640625" style="350" customWidth="1"/>
    <col min="3764" max="3840" width="10.6640625" style="350"/>
    <col min="3841" max="3841" width="41" style="350" customWidth="1"/>
    <col min="3842" max="3845" width="17.5546875" style="350" customWidth="1"/>
    <col min="3846" max="3846" width="4.6640625" style="350" customWidth="1"/>
    <col min="3847" max="3847" width="35.88671875" style="350" customWidth="1"/>
    <col min="3848" max="4019" width="8.6640625" style="350" customWidth="1"/>
    <col min="4020" max="4096" width="10.6640625" style="350"/>
    <col min="4097" max="4097" width="41" style="350" customWidth="1"/>
    <col min="4098" max="4101" width="17.5546875" style="350" customWidth="1"/>
    <col min="4102" max="4102" width="4.6640625" style="350" customWidth="1"/>
    <col min="4103" max="4103" width="35.88671875" style="350" customWidth="1"/>
    <col min="4104" max="4275" width="8.6640625" style="350" customWidth="1"/>
    <col min="4276" max="4352" width="10.6640625" style="350"/>
    <col min="4353" max="4353" width="41" style="350" customWidth="1"/>
    <col min="4354" max="4357" width="17.5546875" style="350" customWidth="1"/>
    <col min="4358" max="4358" width="4.6640625" style="350" customWidth="1"/>
    <col min="4359" max="4359" width="35.88671875" style="350" customWidth="1"/>
    <col min="4360" max="4531" width="8.6640625" style="350" customWidth="1"/>
    <col min="4532" max="4608" width="10.6640625" style="350"/>
    <col min="4609" max="4609" width="41" style="350" customWidth="1"/>
    <col min="4610" max="4613" width="17.5546875" style="350" customWidth="1"/>
    <col min="4614" max="4614" width="4.6640625" style="350" customWidth="1"/>
    <col min="4615" max="4615" width="35.88671875" style="350" customWidth="1"/>
    <col min="4616" max="4787" width="8.6640625" style="350" customWidth="1"/>
    <col min="4788" max="4864" width="10.6640625" style="350"/>
    <col min="4865" max="4865" width="41" style="350" customWidth="1"/>
    <col min="4866" max="4869" width="17.5546875" style="350" customWidth="1"/>
    <col min="4870" max="4870" width="4.6640625" style="350" customWidth="1"/>
    <col min="4871" max="4871" width="35.88671875" style="350" customWidth="1"/>
    <col min="4872" max="5043" width="8.6640625" style="350" customWidth="1"/>
    <col min="5044" max="5120" width="10.6640625" style="350"/>
    <col min="5121" max="5121" width="41" style="350" customWidth="1"/>
    <col min="5122" max="5125" width="17.5546875" style="350" customWidth="1"/>
    <col min="5126" max="5126" width="4.6640625" style="350" customWidth="1"/>
    <col min="5127" max="5127" width="35.88671875" style="350" customWidth="1"/>
    <col min="5128" max="5299" width="8.6640625" style="350" customWidth="1"/>
    <col min="5300" max="5376" width="10.6640625" style="350"/>
    <col min="5377" max="5377" width="41" style="350" customWidth="1"/>
    <col min="5378" max="5381" width="17.5546875" style="350" customWidth="1"/>
    <col min="5382" max="5382" width="4.6640625" style="350" customWidth="1"/>
    <col min="5383" max="5383" width="35.88671875" style="350" customWidth="1"/>
    <col min="5384" max="5555" width="8.6640625" style="350" customWidth="1"/>
    <col min="5556" max="5632" width="10.6640625" style="350"/>
    <col min="5633" max="5633" width="41" style="350" customWidth="1"/>
    <col min="5634" max="5637" width="17.5546875" style="350" customWidth="1"/>
    <col min="5638" max="5638" width="4.6640625" style="350" customWidth="1"/>
    <col min="5639" max="5639" width="35.88671875" style="350" customWidth="1"/>
    <col min="5640" max="5811" width="8.6640625" style="350" customWidth="1"/>
    <col min="5812" max="5888" width="10.6640625" style="350"/>
    <col min="5889" max="5889" width="41" style="350" customWidth="1"/>
    <col min="5890" max="5893" width="17.5546875" style="350" customWidth="1"/>
    <col min="5894" max="5894" width="4.6640625" style="350" customWidth="1"/>
    <col min="5895" max="5895" width="35.88671875" style="350" customWidth="1"/>
    <col min="5896" max="6067" width="8.6640625" style="350" customWidth="1"/>
    <col min="6068" max="6144" width="10.6640625" style="350"/>
    <col min="6145" max="6145" width="41" style="350" customWidth="1"/>
    <col min="6146" max="6149" width="17.5546875" style="350" customWidth="1"/>
    <col min="6150" max="6150" width="4.6640625" style="350" customWidth="1"/>
    <col min="6151" max="6151" width="35.88671875" style="350" customWidth="1"/>
    <col min="6152" max="6323" width="8.6640625" style="350" customWidth="1"/>
    <col min="6324" max="6400" width="10.6640625" style="350"/>
    <col min="6401" max="6401" width="41" style="350" customWidth="1"/>
    <col min="6402" max="6405" width="17.5546875" style="350" customWidth="1"/>
    <col min="6406" max="6406" width="4.6640625" style="350" customWidth="1"/>
    <col min="6407" max="6407" width="35.88671875" style="350" customWidth="1"/>
    <col min="6408" max="6579" width="8.6640625" style="350" customWidth="1"/>
    <col min="6580" max="6656" width="10.6640625" style="350"/>
    <col min="6657" max="6657" width="41" style="350" customWidth="1"/>
    <col min="6658" max="6661" width="17.5546875" style="350" customWidth="1"/>
    <col min="6662" max="6662" width="4.6640625" style="350" customWidth="1"/>
    <col min="6663" max="6663" width="35.88671875" style="350" customWidth="1"/>
    <col min="6664" max="6835" width="8.6640625" style="350" customWidth="1"/>
    <col min="6836" max="6912" width="10.6640625" style="350"/>
    <col min="6913" max="6913" width="41" style="350" customWidth="1"/>
    <col min="6914" max="6917" width="17.5546875" style="350" customWidth="1"/>
    <col min="6918" max="6918" width="4.6640625" style="350" customWidth="1"/>
    <col min="6919" max="6919" width="35.88671875" style="350" customWidth="1"/>
    <col min="6920" max="7091" width="8.6640625" style="350" customWidth="1"/>
    <col min="7092" max="7168" width="10.6640625" style="350"/>
    <col min="7169" max="7169" width="41" style="350" customWidth="1"/>
    <col min="7170" max="7173" width="17.5546875" style="350" customWidth="1"/>
    <col min="7174" max="7174" width="4.6640625" style="350" customWidth="1"/>
    <col min="7175" max="7175" width="35.88671875" style="350" customWidth="1"/>
    <col min="7176" max="7347" width="8.6640625" style="350" customWidth="1"/>
    <col min="7348" max="7424" width="10.6640625" style="350"/>
    <col min="7425" max="7425" width="41" style="350" customWidth="1"/>
    <col min="7426" max="7429" width="17.5546875" style="350" customWidth="1"/>
    <col min="7430" max="7430" width="4.6640625" style="350" customWidth="1"/>
    <col min="7431" max="7431" width="35.88671875" style="350" customWidth="1"/>
    <col min="7432" max="7603" width="8.6640625" style="350" customWidth="1"/>
    <col min="7604" max="7680" width="10.6640625" style="350"/>
    <col min="7681" max="7681" width="41" style="350" customWidth="1"/>
    <col min="7682" max="7685" width="17.5546875" style="350" customWidth="1"/>
    <col min="7686" max="7686" width="4.6640625" style="350" customWidth="1"/>
    <col min="7687" max="7687" width="35.88671875" style="350" customWidth="1"/>
    <col min="7688" max="7859" width="8.6640625" style="350" customWidth="1"/>
    <col min="7860" max="7936" width="10.6640625" style="350"/>
    <col min="7937" max="7937" width="41" style="350" customWidth="1"/>
    <col min="7938" max="7941" width="17.5546875" style="350" customWidth="1"/>
    <col min="7942" max="7942" width="4.6640625" style="350" customWidth="1"/>
    <col min="7943" max="7943" width="35.88671875" style="350" customWidth="1"/>
    <col min="7944" max="8115" width="8.6640625" style="350" customWidth="1"/>
    <col min="8116" max="8192" width="10.6640625" style="350"/>
    <col min="8193" max="8193" width="41" style="350" customWidth="1"/>
    <col min="8194" max="8197" width="17.5546875" style="350" customWidth="1"/>
    <col min="8198" max="8198" width="4.6640625" style="350" customWidth="1"/>
    <col min="8199" max="8199" width="35.88671875" style="350" customWidth="1"/>
    <col min="8200" max="8371" width="8.6640625" style="350" customWidth="1"/>
    <col min="8372" max="8448" width="10.6640625" style="350"/>
    <col min="8449" max="8449" width="41" style="350" customWidth="1"/>
    <col min="8450" max="8453" width="17.5546875" style="350" customWidth="1"/>
    <col min="8454" max="8454" width="4.6640625" style="350" customWidth="1"/>
    <col min="8455" max="8455" width="35.88671875" style="350" customWidth="1"/>
    <col min="8456" max="8627" width="8.6640625" style="350" customWidth="1"/>
    <col min="8628" max="8704" width="10.6640625" style="350"/>
    <col min="8705" max="8705" width="41" style="350" customWidth="1"/>
    <col min="8706" max="8709" width="17.5546875" style="350" customWidth="1"/>
    <col min="8710" max="8710" width="4.6640625" style="350" customWidth="1"/>
    <col min="8711" max="8711" width="35.88671875" style="350" customWidth="1"/>
    <col min="8712" max="8883" width="8.6640625" style="350" customWidth="1"/>
    <col min="8884" max="8960" width="10.6640625" style="350"/>
    <col min="8961" max="8961" width="41" style="350" customWidth="1"/>
    <col min="8962" max="8965" width="17.5546875" style="350" customWidth="1"/>
    <col min="8966" max="8966" width="4.6640625" style="350" customWidth="1"/>
    <col min="8967" max="8967" width="35.88671875" style="350" customWidth="1"/>
    <col min="8968" max="9139" width="8.6640625" style="350" customWidth="1"/>
    <col min="9140" max="9216" width="10.6640625" style="350"/>
    <col min="9217" max="9217" width="41" style="350" customWidth="1"/>
    <col min="9218" max="9221" width="17.5546875" style="350" customWidth="1"/>
    <col min="9222" max="9222" width="4.6640625" style="350" customWidth="1"/>
    <col min="9223" max="9223" width="35.88671875" style="350" customWidth="1"/>
    <col min="9224" max="9395" width="8.6640625" style="350" customWidth="1"/>
    <col min="9396" max="9472" width="10.6640625" style="350"/>
    <col min="9473" max="9473" width="41" style="350" customWidth="1"/>
    <col min="9474" max="9477" width="17.5546875" style="350" customWidth="1"/>
    <col min="9478" max="9478" width="4.6640625" style="350" customWidth="1"/>
    <col min="9479" max="9479" width="35.88671875" style="350" customWidth="1"/>
    <col min="9480" max="9651" width="8.6640625" style="350" customWidth="1"/>
    <col min="9652" max="9728" width="10.6640625" style="350"/>
    <col min="9729" max="9729" width="41" style="350" customWidth="1"/>
    <col min="9730" max="9733" width="17.5546875" style="350" customWidth="1"/>
    <col min="9734" max="9734" width="4.6640625" style="350" customWidth="1"/>
    <col min="9735" max="9735" width="35.88671875" style="350" customWidth="1"/>
    <col min="9736" max="9907" width="8.6640625" style="350" customWidth="1"/>
    <col min="9908" max="9984" width="10.6640625" style="350"/>
    <col min="9985" max="9985" width="41" style="350" customWidth="1"/>
    <col min="9986" max="9989" width="17.5546875" style="350" customWidth="1"/>
    <col min="9990" max="9990" width="4.6640625" style="350" customWidth="1"/>
    <col min="9991" max="9991" width="35.88671875" style="350" customWidth="1"/>
    <col min="9992" max="10163" width="8.6640625" style="350" customWidth="1"/>
    <col min="10164" max="10240" width="10.6640625" style="350"/>
    <col min="10241" max="10241" width="41" style="350" customWidth="1"/>
    <col min="10242" max="10245" width="17.5546875" style="350" customWidth="1"/>
    <col min="10246" max="10246" width="4.6640625" style="350" customWidth="1"/>
    <col min="10247" max="10247" width="35.88671875" style="350" customWidth="1"/>
    <col min="10248" max="10419" width="8.6640625" style="350" customWidth="1"/>
    <col min="10420" max="10496" width="10.6640625" style="350"/>
    <col min="10497" max="10497" width="41" style="350" customWidth="1"/>
    <col min="10498" max="10501" width="17.5546875" style="350" customWidth="1"/>
    <col min="10502" max="10502" width="4.6640625" style="350" customWidth="1"/>
    <col min="10503" max="10503" width="35.88671875" style="350" customWidth="1"/>
    <col min="10504" max="10675" width="8.6640625" style="350" customWidth="1"/>
    <col min="10676" max="10752" width="10.6640625" style="350"/>
    <col min="10753" max="10753" width="41" style="350" customWidth="1"/>
    <col min="10754" max="10757" width="17.5546875" style="350" customWidth="1"/>
    <col min="10758" max="10758" width="4.6640625" style="350" customWidth="1"/>
    <col min="10759" max="10759" width="35.88671875" style="350" customWidth="1"/>
    <col min="10760" max="10931" width="8.6640625" style="350" customWidth="1"/>
    <col min="10932" max="11008" width="10.6640625" style="350"/>
    <col min="11009" max="11009" width="41" style="350" customWidth="1"/>
    <col min="11010" max="11013" width="17.5546875" style="350" customWidth="1"/>
    <col min="11014" max="11014" width="4.6640625" style="350" customWidth="1"/>
    <col min="11015" max="11015" width="35.88671875" style="350" customWidth="1"/>
    <col min="11016" max="11187" width="8.6640625" style="350" customWidth="1"/>
    <col min="11188" max="11264" width="10.6640625" style="350"/>
    <col min="11265" max="11265" width="41" style="350" customWidth="1"/>
    <col min="11266" max="11269" width="17.5546875" style="350" customWidth="1"/>
    <col min="11270" max="11270" width="4.6640625" style="350" customWidth="1"/>
    <col min="11271" max="11271" width="35.88671875" style="350" customWidth="1"/>
    <col min="11272" max="11443" width="8.6640625" style="350" customWidth="1"/>
    <col min="11444" max="11520" width="10.6640625" style="350"/>
    <col min="11521" max="11521" width="41" style="350" customWidth="1"/>
    <col min="11522" max="11525" width="17.5546875" style="350" customWidth="1"/>
    <col min="11526" max="11526" width="4.6640625" style="350" customWidth="1"/>
    <col min="11527" max="11527" width="35.88671875" style="350" customWidth="1"/>
    <col min="11528" max="11699" width="8.6640625" style="350" customWidth="1"/>
    <col min="11700" max="11776" width="10.6640625" style="350"/>
    <col min="11777" max="11777" width="41" style="350" customWidth="1"/>
    <col min="11778" max="11781" width="17.5546875" style="350" customWidth="1"/>
    <col min="11782" max="11782" width="4.6640625" style="350" customWidth="1"/>
    <col min="11783" max="11783" width="35.88671875" style="350" customWidth="1"/>
    <col min="11784" max="11955" width="8.6640625" style="350" customWidth="1"/>
    <col min="11956" max="12032" width="10.6640625" style="350"/>
    <col min="12033" max="12033" width="41" style="350" customWidth="1"/>
    <col min="12034" max="12037" width="17.5546875" style="350" customWidth="1"/>
    <col min="12038" max="12038" width="4.6640625" style="350" customWidth="1"/>
    <col min="12039" max="12039" width="35.88671875" style="350" customWidth="1"/>
    <col min="12040" max="12211" width="8.6640625" style="350" customWidth="1"/>
    <col min="12212" max="12288" width="10.6640625" style="350"/>
    <col min="12289" max="12289" width="41" style="350" customWidth="1"/>
    <col min="12290" max="12293" width="17.5546875" style="350" customWidth="1"/>
    <col min="12294" max="12294" width="4.6640625" style="350" customWidth="1"/>
    <col min="12295" max="12295" width="35.88671875" style="350" customWidth="1"/>
    <col min="12296" max="12467" width="8.6640625" style="350" customWidth="1"/>
    <col min="12468" max="12544" width="10.6640625" style="350"/>
    <col min="12545" max="12545" width="41" style="350" customWidth="1"/>
    <col min="12546" max="12549" width="17.5546875" style="350" customWidth="1"/>
    <col min="12550" max="12550" width="4.6640625" style="350" customWidth="1"/>
    <col min="12551" max="12551" width="35.88671875" style="350" customWidth="1"/>
    <col min="12552" max="12723" width="8.6640625" style="350" customWidth="1"/>
    <col min="12724" max="12800" width="10.6640625" style="350"/>
    <col min="12801" max="12801" width="41" style="350" customWidth="1"/>
    <col min="12802" max="12805" width="17.5546875" style="350" customWidth="1"/>
    <col min="12806" max="12806" width="4.6640625" style="350" customWidth="1"/>
    <col min="12807" max="12807" width="35.88671875" style="350" customWidth="1"/>
    <col min="12808" max="12979" width="8.6640625" style="350" customWidth="1"/>
    <col min="12980" max="13056" width="10.6640625" style="350"/>
    <col min="13057" max="13057" width="41" style="350" customWidth="1"/>
    <col min="13058" max="13061" width="17.5546875" style="350" customWidth="1"/>
    <col min="13062" max="13062" width="4.6640625" style="350" customWidth="1"/>
    <col min="13063" max="13063" width="35.88671875" style="350" customWidth="1"/>
    <col min="13064" max="13235" width="8.6640625" style="350" customWidth="1"/>
    <col min="13236" max="13312" width="10.6640625" style="350"/>
    <col min="13313" max="13313" width="41" style="350" customWidth="1"/>
    <col min="13314" max="13317" width="17.5546875" style="350" customWidth="1"/>
    <col min="13318" max="13318" width="4.6640625" style="350" customWidth="1"/>
    <col min="13319" max="13319" width="35.88671875" style="350" customWidth="1"/>
    <col min="13320" max="13491" width="8.6640625" style="350" customWidth="1"/>
    <col min="13492" max="13568" width="10.6640625" style="350"/>
    <col min="13569" max="13569" width="41" style="350" customWidth="1"/>
    <col min="13570" max="13573" width="17.5546875" style="350" customWidth="1"/>
    <col min="13574" max="13574" width="4.6640625" style="350" customWidth="1"/>
    <col min="13575" max="13575" width="35.88671875" style="350" customWidth="1"/>
    <col min="13576" max="13747" width="8.6640625" style="350" customWidth="1"/>
    <col min="13748" max="13824" width="10.6640625" style="350"/>
    <col min="13825" max="13825" width="41" style="350" customWidth="1"/>
    <col min="13826" max="13829" width="17.5546875" style="350" customWidth="1"/>
    <col min="13830" max="13830" width="4.6640625" style="350" customWidth="1"/>
    <col min="13831" max="13831" width="35.88671875" style="350" customWidth="1"/>
    <col min="13832" max="14003" width="8.6640625" style="350" customWidth="1"/>
    <col min="14004" max="14080" width="10.6640625" style="350"/>
    <col min="14081" max="14081" width="41" style="350" customWidth="1"/>
    <col min="14082" max="14085" width="17.5546875" style="350" customWidth="1"/>
    <col min="14086" max="14086" width="4.6640625" style="350" customWidth="1"/>
    <col min="14087" max="14087" width="35.88671875" style="350" customWidth="1"/>
    <col min="14088" max="14259" width="8.6640625" style="350" customWidth="1"/>
    <col min="14260" max="14336" width="10.6640625" style="350"/>
    <col min="14337" max="14337" width="41" style="350" customWidth="1"/>
    <col min="14338" max="14341" width="17.5546875" style="350" customWidth="1"/>
    <col min="14342" max="14342" width="4.6640625" style="350" customWidth="1"/>
    <col min="14343" max="14343" width="35.88671875" style="350" customWidth="1"/>
    <col min="14344" max="14515" width="8.6640625" style="350" customWidth="1"/>
    <col min="14516" max="14592" width="10.6640625" style="350"/>
    <col min="14593" max="14593" width="41" style="350" customWidth="1"/>
    <col min="14594" max="14597" width="17.5546875" style="350" customWidth="1"/>
    <col min="14598" max="14598" width="4.6640625" style="350" customWidth="1"/>
    <col min="14599" max="14599" width="35.88671875" style="350" customWidth="1"/>
    <col min="14600" max="14771" width="8.6640625" style="350" customWidth="1"/>
    <col min="14772" max="14848" width="10.6640625" style="350"/>
    <col min="14849" max="14849" width="41" style="350" customWidth="1"/>
    <col min="14850" max="14853" width="17.5546875" style="350" customWidth="1"/>
    <col min="14854" max="14854" width="4.6640625" style="350" customWidth="1"/>
    <col min="14855" max="14855" width="35.88671875" style="350" customWidth="1"/>
    <col min="14856" max="15027" width="8.6640625" style="350" customWidth="1"/>
    <col min="15028" max="15104" width="10.6640625" style="350"/>
    <col min="15105" max="15105" width="41" style="350" customWidth="1"/>
    <col min="15106" max="15109" width="17.5546875" style="350" customWidth="1"/>
    <col min="15110" max="15110" width="4.6640625" style="350" customWidth="1"/>
    <col min="15111" max="15111" width="35.88671875" style="350" customWidth="1"/>
    <col min="15112" max="15283" width="8.6640625" style="350" customWidth="1"/>
    <col min="15284" max="15360" width="10.6640625" style="350"/>
    <col min="15361" max="15361" width="41" style="350" customWidth="1"/>
    <col min="15362" max="15365" width="17.5546875" style="350" customWidth="1"/>
    <col min="15366" max="15366" width="4.6640625" style="350" customWidth="1"/>
    <col min="15367" max="15367" width="35.88671875" style="350" customWidth="1"/>
    <col min="15368" max="15539" width="8.6640625" style="350" customWidth="1"/>
    <col min="15540" max="15616" width="10.6640625" style="350"/>
    <col min="15617" max="15617" width="41" style="350" customWidth="1"/>
    <col min="15618" max="15621" width="17.5546875" style="350" customWidth="1"/>
    <col min="15622" max="15622" width="4.6640625" style="350" customWidth="1"/>
    <col min="15623" max="15623" width="35.88671875" style="350" customWidth="1"/>
    <col min="15624" max="15795" width="8.6640625" style="350" customWidth="1"/>
    <col min="15796" max="15872" width="10.6640625" style="350"/>
    <col min="15873" max="15873" width="41" style="350" customWidth="1"/>
    <col min="15874" max="15877" width="17.5546875" style="350" customWidth="1"/>
    <col min="15878" max="15878" width="4.6640625" style="350" customWidth="1"/>
    <col min="15879" max="15879" width="35.88671875" style="350" customWidth="1"/>
    <col min="15880" max="16051" width="8.6640625" style="350" customWidth="1"/>
    <col min="16052" max="16128" width="10.6640625" style="350"/>
    <col min="16129" max="16129" width="41" style="350" customWidth="1"/>
    <col min="16130" max="16133" width="17.5546875" style="350" customWidth="1"/>
    <col min="16134" max="16134" width="4.6640625" style="350" customWidth="1"/>
    <col min="16135" max="16135" width="35.88671875" style="350" customWidth="1"/>
    <col min="16136" max="16307" width="8.6640625" style="350" customWidth="1"/>
    <col min="16308" max="16384" width="10.6640625" style="350"/>
  </cols>
  <sheetData>
    <row r="1" spans="1:10" s="363" customFormat="1" ht="18.75" customHeight="1">
      <c r="A1" s="374" t="s">
        <v>1083</v>
      </c>
      <c r="B1" s="362"/>
      <c r="C1" s="362"/>
      <c r="E1" s="1185" t="s">
        <v>751</v>
      </c>
      <c r="G1" s="320" t="s">
        <v>51</v>
      </c>
    </row>
    <row r="2" spans="1:10" s="363" customFormat="1" ht="18.75" customHeight="1">
      <c r="A2" s="364" t="s">
        <v>1084</v>
      </c>
      <c r="B2" s="365"/>
      <c r="C2" s="365"/>
      <c r="D2" s="365"/>
      <c r="E2" s="366"/>
      <c r="F2" s="367"/>
      <c r="G2" s="319" t="s">
        <v>17</v>
      </c>
    </row>
    <row r="3" spans="1:10" s="481" customFormat="1" ht="17.25" customHeight="1">
      <c r="A3" s="480"/>
      <c r="B3" s="1417"/>
      <c r="C3" s="1417"/>
      <c r="D3" s="328" t="s">
        <v>546</v>
      </c>
      <c r="E3" s="1176" t="s">
        <v>4</v>
      </c>
      <c r="F3" s="313"/>
      <c r="G3" s="313"/>
    </row>
    <row r="4" spans="1:10" s="481" customFormat="1" ht="17.25" customHeight="1">
      <c r="A4" s="364" t="s">
        <v>536</v>
      </c>
      <c r="B4" s="331">
        <v>2018</v>
      </c>
      <c r="C4" s="331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0" s="405" customFormat="1" ht="19.5" customHeight="1">
      <c r="A5" s="1242" t="s">
        <v>482</v>
      </c>
      <c r="B5" s="341">
        <v>1631.1860209999998</v>
      </c>
      <c r="C5" s="341">
        <v>2678.1929089999999</v>
      </c>
      <c r="D5" s="1186">
        <f t="shared" ref="D5:D26" si="0">C5-B5</f>
        <v>1047.0068880000001</v>
      </c>
      <c r="E5" s="1244">
        <f t="shared" ref="E5:E26" si="1">(C5/B5-1)*100</f>
        <v>64.186847761123644</v>
      </c>
      <c r="F5" s="338"/>
      <c r="G5" s="339" t="s">
        <v>483</v>
      </c>
      <c r="I5" s="335"/>
    </row>
    <row r="6" spans="1:10" s="405" customFormat="1" ht="19.5" customHeight="1">
      <c r="A6" s="1242" t="s">
        <v>909</v>
      </c>
      <c r="B6" s="482">
        <v>3810.1849999999999</v>
      </c>
      <c r="C6" s="341">
        <v>4388.9963830000006</v>
      </c>
      <c r="D6" s="1186">
        <f t="shared" si="0"/>
        <v>578.81138300000066</v>
      </c>
      <c r="E6" s="1244">
        <f t="shared" si="1"/>
        <v>15.191162187662833</v>
      </c>
      <c r="F6" s="340"/>
      <c r="G6" s="339" t="s">
        <v>973</v>
      </c>
    </row>
    <row r="7" spans="1:10" s="405" customFormat="1" ht="19.5" customHeight="1">
      <c r="A7" s="1242" t="s">
        <v>443</v>
      </c>
      <c r="B7" s="341">
        <v>2884.3488670000002</v>
      </c>
      <c r="C7" s="341">
        <v>3374.7988150000006</v>
      </c>
      <c r="D7" s="1186">
        <f t="shared" si="0"/>
        <v>490.4499480000004</v>
      </c>
      <c r="E7" s="1244">
        <f t="shared" si="1"/>
        <v>17.003835895555717</v>
      </c>
      <c r="F7" s="340"/>
      <c r="G7" s="339" t="s">
        <v>444</v>
      </c>
    </row>
    <row r="8" spans="1:10" s="405" customFormat="1" ht="19.5" customHeight="1">
      <c r="A8" s="1242" t="s">
        <v>446</v>
      </c>
      <c r="B8" s="341">
        <v>22710.751224</v>
      </c>
      <c r="C8" s="341">
        <v>23115.236225999997</v>
      </c>
      <c r="D8" s="1186">
        <f t="shared" si="0"/>
        <v>404.48500199999762</v>
      </c>
      <c r="E8" s="1244">
        <f t="shared" si="1"/>
        <v>1.781028720760891</v>
      </c>
      <c r="F8" s="338"/>
      <c r="G8" s="339" t="s">
        <v>551</v>
      </c>
      <c r="I8" s="335"/>
    </row>
    <row r="9" spans="1:10" s="405" customFormat="1" ht="19.5" customHeight="1">
      <c r="A9" s="1242" t="s">
        <v>969</v>
      </c>
      <c r="B9" s="341">
        <v>869.60461200000009</v>
      </c>
      <c r="C9" s="341">
        <v>1140.1932139999999</v>
      </c>
      <c r="D9" s="1186">
        <f t="shared" si="0"/>
        <v>270.58860199999981</v>
      </c>
      <c r="E9" s="1244">
        <f t="shared" si="1"/>
        <v>31.116279544294766</v>
      </c>
      <c r="F9" s="338"/>
      <c r="G9" s="339" t="s">
        <v>481</v>
      </c>
    </row>
    <row r="10" spans="1:10" s="405" customFormat="1" ht="19.5" customHeight="1">
      <c r="A10" s="1242" t="s">
        <v>970</v>
      </c>
      <c r="B10" s="483">
        <v>69.544579999999982</v>
      </c>
      <c r="C10" s="341">
        <v>226.56132500000001</v>
      </c>
      <c r="D10" s="1186">
        <f t="shared" si="0"/>
        <v>157.01674500000001</v>
      </c>
      <c r="E10" s="1244">
        <f t="shared" si="1"/>
        <v>225.77855096687628</v>
      </c>
      <c r="F10" s="338"/>
      <c r="G10" s="339" t="s">
        <v>975</v>
      </c>
      <c r="I10" s="335"/>
    </row>
    <row r="11" spans="1:10" s="405" customFormat="1" ht="19.5" customHeight="1">
      <c r="A11" s="1242" t="s">
        <v>431</v>
      </c>
      <c r="B11" s="341">
        <v>771.63798300000008</v>
      </c>
      <c r="C11" s="341">
        <v>903.20129199999985</v>
      </c>
      <c r="D11" s="1186">
        <f t="shared" si="0"/>
        <v>131.56330899999978</v>
      </c>
      <c r="E11" s="1244">
        <f t="shared" si="1"/>
        <v>17.049874669013001</v>
      </c>
      <c r="F11" s="338"/>
      <c r="G11" s="339" t="s">
        <v>432</v>
      </c>
    </row>
    <row r="12" spans="1:10" s="405" customFormat="1" ht="19.5" customHeight="1">
      <c r="A12" s="1242" t="s">
        <v>740</v>
      </c>
      <c r="B12" s="341">
        <v>151.44454400000001</v>
      </c>
      <c r="C12" s="341">
        <v>263.504661</v>
      </c>
      <c r="D12" s="1186">
        <f t="shared" si="0"/>
        <v>112.06011699999999</v>
      </c>
      <c r="E12" s="1244">
        <f t="shared" si="1"/>
        <v>73.994159208535095</v>
      </c>
      <c r="F12" s="338"/>
      <c r="G12" s="339" t="s">
        <v>740</v>
      </c>
      <c r="I12" s="335"/>
    </row>
    <row r="13" spans="1:10" s="405" customFormat="1" ht="19.5" customHeight="1">
      <c r="A13" s="1242" t="s">
        <v>458</v>
      </c>
      <c r="B13" s="341">
        <v>371.67757400000005</v>
      </c>
      <c r="C13" s="341">
        <v>483.50179899999995</v>
      </c>
      <c r="D13" s="1186">
        <f t="shared" si="0"/>
        <v>111.8242249999999</v>
      </c>
      <c r="E13" s="1244">
        <f t="shared" si="1"/>
        <v>30.086352479259325</v>
      </c>
      <c r="F13" s="338"/>
      <c r="G13" s="335" t="s">
        <v>459</v>
      </c>
    </row>
    <row r="14" spans="1:10" s="405" customFormat="1" ht="19.5" customHeight="1">
      <c r="A14" s="1242" t="s">
        <v>398</v>
      </c>
      <c r="B14" s="341">
        <v>857.22436300000015</v>
      </c>
      <c r="C14" s="341">
        <v>963.14298999999983</v>
      </c>
      <c r="D14" s="1186">
        <f t="shared" si="0"/>
        <v>105.91862699999967</v>
      </c>
      <c r="E14" s="1244">
        <f t="shared" si="1"/>
        <v>12.355998216070251</v>
      </c>
      <c r="F14" s="338"/>
      <c r="G14" s="335" t="s">
        <v>399</v>
      </c>
      <c r="J14" s="335"/>
    </row>
    <row r="15" spans="1:10" s="405" customFormat="1" ht="19.5" customHeight="1">
      <c r="A15" s="1242" t="s">
        <v>470</v>
      </c>
      <c r="B15" s="341">
        <v>672.81595200000015</v>
      </c>
      <c r="C15" s="341">
        <v>742.06366500000001</v>
      </c>
      <c r="D15" s="1186">
        <f t="shared" si="0"/>
        <v>69.247712999999862</v>
      </c>
      <c r="E15" s="1244">
        <f t="shared" si="1"/>
        <v>10.292222233161308</v>
      </c>
      <c r="F15" s="338"/>
      <c r="G15" s="339" t="s">
        <v>471</v>
      </c>
    </row>
    <row r="16" spans="1:10" s="405" customFormat="1" ht="19.5" customHeight="1">
      <c r="A16" s="1242" t="s">
        <v>521</v>
      </c>
      <c r="B16" s="336">
        <v>198.50741500000004</v>
      </c>
      <c r="C16" s="336">
        <v>264.285664</v>
      </c>
      <c r="D16" s="1186">
        <f t="shared" si="0"/>
        <v>65.77824899999996</v>
      </c>
      <c r="E16" s="1244">
        <f t="shared" si="1"/>
        <v>33.136419110590886</v>
      </c>
      <c r="F16" s="372"/>
      <c r="G16" s="339" t="s">
        <v>1102</v>
      </c>
      <c r="J16" s="335"/>
    </row>
    <row r="17" spans="1:10" s="405" customFormat="1" ht="19.5" customHeight="1">
      <c r="A17" s="1242" t="s">
        <v>1055</v>
      </c>
      <c r="B17" s="341">
        <v>29.167647999999996</v>
      </c>
      <c r="C17" s="341">
        <v>83.223690000000005</v>
      </c>
      <c r="D17" s="1186">
        <f t="shared" si="0"/>
        <v>54.056042000000005</v>
      </c>
      <c r="E17" s="1244">
        <f t="shared" si="1"/>
        <v>185.3287656241601</v>
      </c>
      <c r="F17" s="338"/>
      <c r="G17" s="335" t="s">
        <v>1103</v>
      </c>
      <c r="J17" s="335"/>
    </row>
    <row r="18" spans="1:10" s="405" customFormat="1" ht="19.5" customHeight="1">
      <c r="A18" s="1242" t="s">
        <v>433</v>
      </c>
      <c r="B18" s="482">
        <v>2720.9560859999997</v>
      </c>
      <c r="C18" s="341">
        <v>2770.9077889999999</v>
      </c>
      <c r="D18" s="1186">
        <f t="shared" si="0"/>
        <v>49.95170300000018</v>
      </c>
      <c r="E18" s="1244">
        <f t="shared" si="1"/>
        <v>1.8358143763147927</v>
      </c>
      <c r="F18" s="338"/>
      <c r="G18" s="339" t="s">
        <v>434</v>
      </c>
      <c r="J18" s="335"/>
    </row>
    <row r="19" spans="1:10" s="405" customFormat="1" ht="19.5" customHeight="1">
      <c r="A19" s="1242" t="s">
        <v>523</v>
      </c>
      <c r="B19" s="341">
        <v>393.55435899999998</v>
      </c>
      <c r="C19" s="341">
        <v>437.52202299999993</v>
      </c>
      <c r="D19" s="1186">
        <f t="shared" si="0"/>
        <v>43.967663999999957</v>
      </c>
      <c r="E19" s="1244">
        <f t="shared" si="1"/>
        <v>11.171941815539622</v>
      </c>
      <c r="F19" s="338"/>
      <c r="G19" s="339" t="s">
        <v>524</v>
      </c>
      <c r="J19" s="335"/>
    </row>
    <row r="20" spans="1:10" s="405" customFormat="1" ht="19.5" customHeight="1">
      <c r="A20" s="1242" t="s">
        <v>1099</v>
      </c>
      <c r="B20" s="341">
        <v>10.583853</v>
      </c>
      <c r="C20" s="341">
        <v>52.584088999999999</v>
      </c>
      <c r="D20" s="1186">
        <f t="shared" si="0"/>
        <v>42.000236000000001</v>
      </c>
      <c r="E20" s="1244">
        <f t="shared" si="1"/>
        <v>396.83313817756164</v>
      </c>
      <c r="F20" s="484"/>
      <c r="G20" s="1242" t="s">
        <v>1104</v>
      </c>
      <c r="J20" s="335"/>
    </row>
    <row r="21" spans="1:10" s="405" customFormat="1" ht="19.5" customHeight="1">
      <c r="A21" s="1242" t="s">
        <v>428</v>
      </c>
      <c r="B21" s="341">
        <v>38.7012</v>
      </c>
      <c r="C21" s="341">
        <v>72.491831999999988</v>
      </c>
      <c r="D21" s="1186">
        <f t="shared" si="0"/>
        <v>33.790631999999988</v>
      </c>
      <c r="E21" s="1244">
        <f t="shared" si="1"/>
        <v>87.311587237605011</v>
      </c>
      <c r="F21" s="338"/>
      <c r="G21" s="335" t="s">
        <v>428</v>
      </c>
      <c r="J21" s="335"/>
    </row>
    <row r="22" spans="1:10" s="405" customFormat="1" ht="19.5" customHeight="1">
      <c r="A22" s="1242" t="s">
        <v>1100</v>
      </c>
      <c r="B22" s="341">
        <v>77.653149999999997</v>
      </c>
      <c r="C22" s="341">
        <v>102.27372100000001</v>
      </c>
      <c r="D22" s="1186">
        <f t="shared" si="0"/>
        <v>24.620571000000012</v>
      </c>
      <c r="E22" s="1244">
        <f t="shared" si="1"/>
        <v>31.70582391055612</v>
      </c>
      <c r="F22" s="338"/>
      <c r="G22" s="339" t="s">
        <v>1100</v>
      </c>
      <c r="J22" s="335"/>
    </row>
    <row r="23" spans="1:10" s="405" customFormat="1" ht="19.5" customHeight="1">
      <c r="A23" s="1242" t="s">
        <v>1101</v>
      </c>
      <c r="B23" s="341">
        <v>92.218550000000008</v>
      </c>
      <c r="C23" s="341">
        <v>112.15513199999999</v>
      </c>
      <c r="D23" s="1186">
        <f t="shared" si="0"/>
        <v>19.936581999999987</v>
      </c>
      <c r="E23" s="1244">
        <f t="shared" si="1"/>
        <v>21.618841328561309</v>
      </c>
      <c r="F23" s="340"/>
      <c r="G23" s="339" t="s">
        <v>1105</v>
      </c>
      <c r="J23" s="335"/>
    </row>
    <row r="24" spans="1:10" s="405" customFormat="1" ht="19.5" customHeight="1">
      <c r="A24" s="1254" t="s">
        <v>490</v>
      </c>
      <c r="B24" s="1255">
        <v>103.93318299999997</v>
      </c>
      <c r="C24" s="1255">
        <v>117.71559800000001</v>
      </c>
      <c r="D24" s="1256">
        <f t="shared" si="0"/>
        <v>13.782415000000043</v>
      </c>
      <c r="E24" s="1257">
        <f t="shared" si="1"/>
        <v>13.260841823732129</v>
      </c>
      <c r="F24" s="1258"/>
      <c r="G24" s="1259" t="s">
        <v>1106</v>
      </c>
      <c r="J24" s="335"/>
    </row>
    <row r="25" spans="1:10" s="487" customFormat="1" ht="19.5" customHeight="1">
      <c r="A25" s="374" t="s">
        <v>544</v>
      </c>
      <c r="B25" s="485">
        <f>SUM(B5:B24)</f>
        <v>38465.696164000001</v>
      </c>
      <c r="C25" s="485">
        <f>SUM(C5:C24)</f>
        <v>42292.552816999996</v>
      </c>
      <c r="D25" s="1180">
        <f t="shared" si="0"/>
        <v>3826.8566529999953</v>
      </c>
      <c r="E25" s="1245">
        <f t="shared" si="1"/>
        <v>9.9487518351001327</v>
      </c>
      <c r="F25" s="344"/>
      <c r="G25" s="486" t="s">
        <v>216</v>
      </c>
    </row>
    <row r="26" spans="1:10" s="487" customFormat="1" ht="19.5" customHeight="1">
      <c r="A26" s="364" t="s">
        <v>139</v>
      </c>
      <c r="B26" s="319">
        <v>231152.48264500001</v>
      </c>
      <c r="C26" s="319">
        <v>210345.20300000001</v>
      </c>
      <c r="D26" s="1182">
        <f t="shared" si="0"/>
        <v>-20807.279645000002</v>
      </c>
      <c r="E26" s="1183">
        <f t="shared" si="1"/>
        <v>-9.0015384679884463</v>
      </c>
      <c r="F26" s="348"/>
      <c r="G26" s="488" t="s">
        <v>140</v>
      </c>
    </row>
    <row r="27" spans="1:10" s="481" customFormat="1" ht="14.4">
      <c r="A27" s="489" t="s">
        <v>548</v>
      </c>
      <c r="B27" s="894"/>
      <c r="C27" s="894"/>
      <c r="D27" s="894"/>
      <c r="G27" s="490" t="s">
        <v>549</v>
      </c>
    </row>
    <row r="28" spans="1:10" s="481" customFormat="1" ht="11.1" customHeight="1">
      <c r="B28" s="491"/>
      <c r="C28" s="491"/>
      <c r="D28" s="491"/>
      <c r="E28" s="492"/>
    </row>
    <row r="29" spans="1:10" s="481" customFormat="1" ht="11.1" customHeight="1">
      <c r="B29" s="491"/>
      <c r="C29" s="491"/>
      <c r="D29" s="491"/>
      <c r="E29" s="492"/>
    </row>
    <row r="30" spans="1:10" s="481" customFormat="1" ht="11.1" customHeight="1">
      <c r="B30" s="491"/>
      <c r="C30" s="491"/>
      <c r="D30" s="491"/>
    </row>
    <row r="31" spans="1:10" s="481" customFormat="1" ht="11.1" customHeight="1">
      <c r="B31" s="491"/>
      <c r="C31" s="491"/>
      <c r="D31" s="491"/>
      <c r="E31" s="492"/>
    </row>
    <row r="32" spans="1:10" s="481" customFormat="1" ht="11.1" customHeight="1">
      <c r="B32" s="491"/>
      <c r="C32" s="491"/>
      <c r="D32" s="491"/>
      <c r="E32" s="492"/>
    </row>
    <row r="33" spans="2:5" s="481" customFormat="1" ht="11.1" customHeight="1">
      <c r="B33" s="491"/>
      <c r="C33" s="491"/>
      <c r="D33" s="491"/>
      <c r="E33" s="492"/>
    </row>
    <row r="34" spans="2:5" s="481" customFormat="1" ht="11.1" customHeight="1">
      <c r="B34" s="491"/>
      <c r="C34" s="491"/>
      <c r="D34" s="491"/>
      <c r="E34" s="492"/>
    </row>
    <row r="35" spans="2:5" s="481" customFormat="1" ht="11.1" customHeight="1">
      <c r="B35" s="491"/>
      <c r="C35" s="491"/>
      <c r="D35" s="491"/>
      <c r="E35" s="492"/>
    </row>
    <row r="36" spans="2:5" s="481" customFormat="1" ht="11.1" customHeight="1">
      <c r="B36" s="491"/>
      <c r="C36" s="491"/>
      <c r="D36" s="491"/>
      <c r="E36" s="492"/>
    </row>
    <row r="37" spans="2:5" s="481" customFormat="1" ht="11.1" customHeight="1">
      <c r="B37" s="491"/>
      <c r="C37" s="491"/>
      <c r="D37" s="491"/>
      <c r="E37" s="492"/>
    </row>
    <row r="38" spans="2:5" s="481" customFormat="1" ht="11.1" customHeight="1">
      <c r="B38" s="491"/>
      <c r="C38" s="491"/>
      <c r="D38" s="491"/>
      <c r="E38" s="492"/>
    </row>
    <row r="39" spans="2:5" s="481" customFormat="1" ht="11.1" customHeight="1">
      <c r="B39" s="491"/>
      <c r="C39" s="491"/>
      <c r="D39" s="491"/>
      <c r="E39" s="492"/>
    </row>
    <row r="40" spans="2:5" s="481" customFormat="1" ht="11.1" customHeight="1">
      <c r="B40" s="491"/>
      <c r="C40" s="491"/>
      <c r="D40" s="491"/>
      <c r="E40" s="492"/>
    </row>
    <row r="41" spans="2:5" s="481" customFormat="1" ht="11.1" customHeight="1">
      <c r="B41" s="491"/>
      <c r="C41" s="491"/>
      <c r="D41" s="491"/>
      <c r="E41" s="492"/>
    </row>
    <row r="42" spans="2:5" s="481" customFormat="1" ht="11.1" customHeight="1">
      <c r="B42" s="491"/>
      <c r="C42" s="491"/>
      <c r="D42" s="491"/>
      <c r="E42" s="492"/>
    </row>
    <row r="43" spans="2:5" s="481" customFormat="1" ht="11.1" customHeight="1">
      <c r="B43" s="491"/>
      <c r="C43" s="491"/>
      <c r="D43" s="491"/>
      <c r="E43" s="492"/>
    </row>
    <row r="44" spans="2:5" s="481" customFormat="1" ht="11.1" customHeight="1">
      <c r="B44" s="491"/>
      <c r="C44" s="491"/>
      <c r="D44" s="491"/>
      <c r="E44" s="492"/>
    </row>
    <row r="45" spans="2:5" s="481" customFormat="1" ht="11.1" customHeight="1">
      <c r="B45" s="491"/>
      <c r="C45" s="491"/>
      <c r="D45" s="491"/>
      <c r="E45" s="492"/>
    </row>
    <row r="46" spans="2:5" s="481" customFormat="1" ht="11.1" customHeight="1">
      <c r="B46" s="491"/>
      <c r="C46" s="491"/>
      <c r="D46" s="491"/>
      <c r="E46" s="492"/>
    </row>
    <row r="47" spans="2:5" s="481" customFormat="1" ht="11.1" customHeight="1">
      <c r="B47" s="491"/>
      <c r="C47" s="491"/>
      <c r="D47" s="491"/>
      <c r="E47" s="492"/>
    </row>
    <row r="48" spans="2:5" s="481" customFormat="1" ht="11.1" customHeight="1">
      <c r="B48" s="491"/>
      <c r="C48" s="491"/>
      <c r="D48" s="491"/>
      <c r="E48" s="492"/>
    </row>
    <row r="49" spans="2:5" s="481" customFormat="1" ht="11.1" customHeight="1">
      <c r="B49" s="491"/>
      <c r="C49" s="491"/>
      <c r="D49" s="491"/>
      <c r="E49" s="492"/>
    </row>
    <row r="50" spans="2:5" s="481" customFormat="1" ht="11.1" customHeight="1">
      <c r="B50" s="491"/>
      <c r="C50" s="491"/>
      <c r="D50" s="491"/>
      <c r="E50" s="492"/>
    </row>
    <row r="51" spans="2:5" s="481" customFormat="1" ht="11.1" customHeight="1">
      <c r="B51" s="491"/>
      <c r="C51" s="491"/>
      <c r="D51" s="491"/>
      <c r="E51" s="492"/>
    </row>
    <row r="52" spans="2:5" s="481" customFormat="1" ht="11.1" customHeight="1">
      <c r="B52" s="491"/>
      <c r="C52" s="491"/>
      <c r="D52" s="491"/>
      <c r="E52" s="492"/>
    </row>
    <row r="53" spans="2:5" s="481" customFormat="1" ht="11.1" customHeight="1">
      <c r="B53" s="491"/>
      <c r="C53" s="491"/>
      <c r="D53" s="491"/>
      <c r="E53" s="492"/>
    </row>
    <row r="54" spans="2:5" s="481" customFormat="1" ht="11.1" customHeight="1">
      <c r="B54" s="491"/>
      <c r="C54" s="491"/>
      <c r="D54" s="491"/>
      <c r="E54" s="492"/>
    </row>
    <row r="55" spans="2:5" s="481" customFormat="1" ht="11.1" customHeight="1">
      <c r="B55" s="491"/>
      <c r="C55" s="491"/>
      <c r="D55" s="491"/>
      <c r="E55" s="492"/>
    </row>
    <row r="56" spans="2:5" s="481" customFormat="1" ht="11.1" customHeight="1">
      <c r="B56" s="491"/>
      <c r="C56" s="491"/>
      <c r="D56" s="491"/>
      <c r="E56" s="492"/>
    </row>
    <row r="57" spans="2:5" s="481" customFormat="1" ht="11.1" customHeight="1">
      <c r="B57" s="491"/>
      <c r="C57" s="491"/>
      <c r="D57" s="491"/>
      <c r="E57" s="492"/>
    </row>
    <row r="58" spans="2:5" s="481" customFormat="1" ht="11.1" customHeight="1">
      <c r="B58" s="491"/>
      <c r="C58" s="491"/>
      <c r="D58" s="491"/>
      <c r="E58" s="492"/>
    </row>
  </sheetData>
  <mergeCells count="1">
    <mergeCell ref="B3:C3"/>
  </mergeCells>
  <hyperlinks>
    <hyperlink ref="E1" location="'TABLOİÇİNDE-1'!A93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showGridLines="0" zoomScale="75" workbookViewId="0">
      <selection activeCell="C26" sqref="C26"/>
    </sheetView>
  </sheetViews>
  <sheetFormatPr defaultColWidth="10.6640625" defaultRowHeight="11.1" customHeight="1"/>
  <cols>
    <col min="1" max="1" width="33.109375" style="350" customWidth="1"/>
    <col min="2" max="4" width="17.5546875" style="383" customWidth="1"/>
    <col min="5" max="5" width="17.5546875" style="384" customWidth="1"/>
    <col min="6" max="6" width="3.5546875" style="350" customWidth="1"/>
    <col min="7" max="7" width="35.88671875" style="350" customWidth="1"/>
    <col min="8" max="179" width="8.6640625" style="350" customWidth="1"/>
    <col min="180" max="256" width="10.6640625" style="350"/>
    <col min="257" max="257" width="41" style="350" customWidth="1"/>
    <col min="258" max="261" width="17.5546875" style="350" customWidth="1"/>
    <col min="262" max="262" width="4.6640625" style="350" customWidth="1"/>
    <col min="263" max="263" width="35.88671875" style="350" customWidth="1"/>
    <col min="264" max="435" width="8.6640625" style="350" customWidth="1"/>
    <col min="436" max="512" width="10.6640625" style="350"/>
    <col min="513" max="513" width="41" style="350" customWidth="1"/>
    <col min="514" max="517" width="17.5546875" style="350" customWidth="1"/>
    <col min="518" max="518" width="4.6640625" style="350" customWidth="1"/>
    <col min="519" max="519" width="35.88671875" style="350" customWidth="1"/>
    <col min="520" max="691" width="8.6640625" style="350" customWidth="1"/>
    <col min="692" max="768" width="10.6640625" style="350"/>
    <col min="769" max="769" width="41" style="350" customWidth="1"/>
    <col min="770" max="773" width="17.5546875" style="350" customWidth="1"/>
    <col min="774" max="774" width="4.6640625" style="350" customWidth="1"/>
    <col min="775" max="775" width="35.88671875" style="350" customWidth="1"/>
    <col min="776" max="947" width="8.6640625" style="350" customWidth="1"/>
    <col min="948" max="1024" width="10.6640625" style="350"/>
    <col min="1025" max="1025" width="41" style="350" customWidth="1"/>
    <col min="1026" max="1029" width="17.5546875" style="350" customWidth="1"/>
    <col min="1030" max="1030" width="4.6640625" style="350" customWidth="1"/>
    <col min="1031" max="1031" width="35.88671875" style="350" customWidth="1"/>
    <col min="1032" max="1203" width="8.6640625" style="350" customWidth="1"/>
    <col min="1204" max="1280" width="10.6640625" style="350"/>
    <col min="1281" max="1281" width="41" style="350" customWidth="1"/>
    <col min="1282" max="1285" width="17.5546875" style="350" customWidth="1"/>
    <col min="1286" max="1286" width="4.6640625" style="350" customWidth="1"/>
    <col min="1287" max="1287" width="35.88671875" style="350" customWidth="1"/>
    <col min="1288" max="1459" width="8.6640625" style="350" customWidth="1"/>
    <col min="1460" max="1536" width="10.6640625" style="350"/>
    <col min="1537" max="1537" width="41" style="350" customWidth="1"/>
    <col min="1538" max="1541" width="17.5546875" style="350" customWidth="1"/>
    <col min="1542" max="1542" width="4.6640625" style="350" customWidth="1"/>
    <col min="1543" max="1543" width="35.88671875" style="350" customWidth="1"/>
    <col min="1544" max="1715" width="8.6640625" style="350" customWidth="1"/>
    <col min="1716" max="1792" width="10.6640625" style="350"/>
    <col min="1793" max="1793" width="41" style="350" customWidth="1"/>
    <col min="1794" max="1797" width="17.5546875" style="350" customWidth="1"/>
    <col min="1798" max="1798" width="4.6640625" style="350" customWidth="1"/>
    <col min="1799" max="1799" width="35.88671875" style="350" customWidth="1"/>
    <col min="1800" max="1971" width="8.6640625" style="350" customWidth="1"/>
    <col min="1972" max="2048" width="10.6640625" style="350"/>
    <col min="2049" max="2049" width="41" style="350" customWidth="1"/>
    <col min="2050" max="2053" width="17.5546875" style="350" customWidth="1"/>
    <col min="2054" max="2054" width="4.6640625" style="350" customWidth="1"/>
    <col min="2055" max="2055" width="35.88671875" style="350" customWidth="1"/>
    <col min="2056" max="2227" width="8.6640625" style="350" customWidth="1"/>
    <col min="2228" max="2304" width="10.6640625" style="350"/>
    <col min="2305" max="2305" width="41" style="350" customWidth="1"/>
    <col min="2306" max="2309" width="17.5546875" style="350" customWidth="1"/>
    <col min="2310" max="2310" width="4.6640625" style="350" customWidth="1"/>
    <col min="2311" max="2311" width="35.88671875" style="350" customWidth="1"/>
    <col min="2312" max="2483" width="8.6640625" style="350" customWidth="1"/>
    <col min="2484" max="2560" width="10.6640625" style="350"/>
    <col min="2561" max="2561" width="41" style="350" customWidth="1"/>
    <col min="2562" max="2565" width="17.5546875" style="350" customWidth="1"/>
    <col min="2566" max="2566" width="4.6640625" style="350" customWidth="1"/>
    <col min="2567" max="2567" width="35.88671875" style="350" customWidth="1"/>
    <col min="2568" max="2739" width="8.6640625" style="350" customWidth="1"/>
    <col min="2740" max="2816" width="10.6640625" style="350"/>
    <col min="2817" max="2817" width="41" style="350" customWidth="1"/>
    <col min="2818" max="2821" width="17.5546875" style="350" customWidth="1"/>
    <col min="2822" max="2822" width="4.6640625" style="350" customWidth="1"/>
    <col min="2823" max="2823" width="35.88671875" style="350" customWidth="1"/>
    <col min="2824" max="2995" width="8.6640625" style="350" customWidth="1"/>
    <col min="2996" max="3072" width="10.6640625" style="350"/>
    <col min="3073" max="3073" width="41" style="350" customWidth="1"/>
    <col min="3074" max="3077" width="17.5546875" style="350" customWidth="1"/>
    <col min="3078" max="3078" width="4.6640625" style="350" customWidth="1"/>
    <col min="3079" max="3079" width="35.88671875" style="350" customWidth="1"/>
    <col min="3080" max="3251" width="8.6640625" style="350" customWidth="1"/>
    <col min="3252" max="3328" width="10.6640625" style="350"/>
    <col min="3329" max="3329" width="41" style="350" customWidth="1"/>
    <col min="3330" max="3333" width="17.5546875" style="350" customWidth="1"/>
    <col min="3334" max="3334" width="4.6640625" style="350" customWidth="1"/>
    <col min="3335" max="3335" width="35.88671875" style="350" customWidth="1"/>
    <col min="3336" max="3507" width="8.6640625" style="350" customWidth="1"/>
    <col min="3508" max="3584" width="10.6640625" style="350"/>
    <col min="3585" max="3585" width="41" style="350" customWidth="1"/>
    <col min="3586" max="3589" width="17.5546875" style="350" customWidth="1"/>
    <col min="3590" max="3590" width="4.6640625" style="350" customWidth="1"/>
    <col min="3591" max="3591" width="35.88671875" style="350" customWidth="1"/>
    <col min="3592" max="3763" width="8.6640625" style="350" customWidth="1"/>
    <col min="3764" max="3840" width="10.6640625" style="350"/>
    <col min="3841" max="3841" width="41" style="350" customWidth="1"/>
    <col min="3842" max="3845" width="17.5546875" style="350" customWidth="1"/>
    <col min="3846" max="3846" width="4.6640625" style="350" customWidth="1"/>
    <col min="3847" max="3847" width="35.88671875" style="350" customWidth="1"/>
    <col min="3848" max="4019" width="8.6640625" style="350" customWidth="1"/>
    <col min="4020" max="4096" width="10.6640625" style="350"/>
    <col min="4097" max="4097" width="41" style="350" customWidth="1"/>
    <col min="4098" max="4101" width="17.5546875" style="350" customWidth="1"/>
    <col min="4102" max="4102" width="4.6640625" style="350" customWidth="1"/>
    <col min="4103" max="4103" width="35.88671875" style="350" customWidth="1"/>
    <col min="4104" max="4275" width="8.6640625" style="350" customWidth="1"/>
    <col min="4276" max="4352" width="10.6640625" style="350"/>
    <col min="4353" max="4353" width="41" style="350" customWidth="1"/>
    <col min="4354" max="4357" width="17.5546875" style="350" customWidth="1"/>
    <col min="4358" max="4358" width="4.6640625" style="350" customWidth="1"/>
    <col min="4359" max="4359" width="35.88671875" style="350" customWidth="1"/>
    <col min="4360" max="4531" width="8.6640625" style="350" customWidth="1"/>
    <col min="4532" max="4608" width="10.6640625" style="350"/>
    <col min="4609" max="4609" width="41" style="350" customWidth="1"/>
    <col min="4610" max="4613" width="17.5546875" style="350" customWidth="1"/>
    <col min="4614" max="4614" width="4.6640625" style="350" customWidth="1"/>
    <col min="4615" max="4615" width="35.88671875" style="350" customWidth="1"/>
    <col min="4616" max="4787" width="8.6640625" style="350" customWidth="1"/>
    <col min="4788" max="4864" width="10.6640625" style="350"/>
    <col min="4865" max="4865" width="41" style="350" customWidth="1"/>
    <col min="4866" max="4869" width="17.5546875" style="350" customWidth="1"/>
    <col min="4870" max="4870" width="4.6640625" style="350" customWidth="1"/>
    <col min="4871" max="4871" width="35.88671875" style="350" customWidth="1"/>
    <col min="4872" max="5043" width="8.6640625" style="350" customWidth="1"/>
    <col min="5044" max="5120" width="10.6640625" style="350"/>
    <col min="5121" max="5121" width="41" style="350" customWidth="1"/>
    <col min="5122" max="5125" width="17.5546875" style="350" customWidth="1"/>
    <col min="5126" max="5126" width="4.6640625" style="350" customWidth="1"/>
    <col min="5127" max="5127" width="35.88671875" style="350" customWidth="1"/>
    <col min="5128" max="5299" width="8.6640625" style="350" customWidth="1"/>
    <col min="5300" max="5376" width="10.6640625" style="350"/>
    <col min="5377" max="5377" width="41" style="350" customWidth="1"/>
    <col min="5378" max="5381" width="17.5546875" style="350" customWidth="1"/>
    <col min="5382" max="5382" width="4.6640625" style="350" customWidth="1"/>
    <col min="5383" max="5383" width="35.88671875" style="350" customWidth="1"/>
    <col min="5384" max="5555" width="8.6640625" style="350" customWidth="1"/>
    <col min="5556" max="5632" width="10.6640625" style="350"/>
    <col min="5633" max="5633" width="41" style="350" customWidth="1"/>
    <col min="5634" max="5637" width="17.5546875" style="350" customWidth="1"/>
    <col min="5638" max="5638" width="4.6640625" style="350" customWidth="1"/>
    <col min="5639" max="5639" width="35.88671875" style="350" customWidth="1"/>
    <col min="5640" max="5811" width="8.6640625" style="350" customWidth="1"/>
    <col min="5812" max="5888" width="10.6640625" style="350"/>
    <col min="5889" max="5889" width="41" style="350" customWidth="1"/>
    <col min="5890" max="5893" width="17.5546875" style="350" customWidth="1"/>
    <col min="5894" max="5894" width="4.6640625" style="350" customWidth="1"/>
    <col min="5895" max="5895" width="35.88671875" style="350" customWidth="1"/>
    <col min="5896" max="6067" width="8.6640625" style="350" customWidth="1"/>
    <col min="6068" max="6144" width="10.6640625" style="350"/>
    <col min="6145" max="6145" width="41" style="350" customWidth="1"/>
    <col min="6146" max="6149" width="17.5546875" style="350" customWidth="1"/>
    <col min="6150" max="6150" width="4.6640625" style="350" customWidth="1"/>
    <col min="6151" max="6151" width="35.88671875" style="350" customWidth="1"/>
    <col min="6152" max="6323" width="8.6640625" style="350" customWidth="1"/>
    <col min="6324" max="6400" width="10.6640625" style="350"/>
    <col min="6401" max="6401" width="41" style="350" customWidth="1"/>
    <col min="6402" max="6405" width="17.5546875" style="350" customWidth="1"/>
    <col min="6406" max="6406" width="4.6640625" style="350" customWidth="1"/>
    <col min="6407" max="6407" width="35.88671875" style="350" customWidth="1"/>
    <col min="6408" max="6579" width="8.6640625" style="350" customWidth="1"/>
    <col min="6580" max="6656" width="10.6640625" style="350"/>
    <col min="6657" max="6657" width="41" style="350" customWidth="1"/>
    <col min="6658" max="6661" width="17.5546875" style="350" customWidth="1"/>
    <col min="6662" max="6662" width="4.6640625" style="350" customWidth="1"/>
    <col min="6663" max="6663" width="35.88671875" style="350" customWidth="1"/>
    <col min="6664" max="6835" width="8.6640625" style="350" customWidth="1"/>
    <col min="6836" max="6912" width="10.6640625" style="350"/>
    <col min="6913" max="6913" width="41" style="350" customWidth="1"/>
    <col min="6914" max="6917" width="17.5546875" style="350" customWidth="1"/>
    <col min="6918" max="6918" width="4.6640625" style="350" customWidth="1"/>
    <col min="6919" max="6919" width="35.88671875" style="350" customWidth="1"/>
    <col min="6920" max="7091" width="8.6640625" style="350" customWidth="1"/>
    <col min="7092" max="7168" width="10.6640625" style="350"/>
    <col min="7169" max="7169" width="41" style="350" customWidth="1"/>
    <col min="7170" max="7173" width="17.5546875" style="350" customWidth="1"/>
    <col min="7174" max="7174" width="4.6640625" style="350" customWidth="1"/>
    <col min="7175" max="7175" width="35.88671875" style="350" customWidth="1"/>
    <col min="7176" max="7347" width="8.6640625" style="350" customWidth="1"/>
    <col min="7348" max="7424" width="10.6640625" style="350"/>
    <col min="7425" max="7425" width="41" style="350" customWidth="1"/>
    <col min="7426" max="7429" width="17.5546875" style="350" customWidth="1"/>
    <col min="7430" max="7430" width="4.6640625" style="350" customWidth="1"/>
    <col min="7431" max="7431" width="35.88671875" style="350" customWidth="1"/>
    <col min="7432" max="7603" width="8.6640625" style="350" customWidth="1"/>
    <col min="7604" max="7680" width="10.6640625" style="350"/>
    <col min="7681" max="7681" width="41" style="350" customWidth="1"/>
    <col min="7682" max="7685" width="17.5546875" style="350" customWidth="1"/>
    <col min="7686" max="7686" width="4.6640625" style="350" customWidth="1"/>
    <col min="7687" max="7687" width="35.88671875" style="350" customWidth="1"/>
    <col min="7688" max="7859" width="8.6640625" style="350" customWidth="1"/>
    <col min="7860" max="7936" width="10.6640625" style="350"/>
    <col min="7937" max="7937" width="41" style="350" customWidth="1"/>
    <col min="7938" max="7941" width="17.5546875" style="350" customWidth="1"/>
    <col min="7942" max="7942" width="4.6640625" style="350" customWidth="1"/>
    <col min="7943" max="7943" width="35.88671875" style="350" customWidth="1"/>
    <col min="7944" max="8115" width="8.6640625" style="350" customWidth="1"/>
    <col min="8116" max="8192" width="10.6640625" style="350"/>
    <col min="8193" max="8193" width="41" style="350" customWidth="1"/>
    <col min="8194" max="8197" width="17.5546875" style="350" customWidth="1"/>
    <col min="8198" max="8198" width="4.6640625" style="350" customWidth="1"/>
    <col min="8199" max="8199" width="35.88671875" style="350" customWidth="1"/>
    <col min="8200" max="8371" width="8.6640625" style="350" customWidth="1"/>
    <col min="8372" max="8448" width="10.6640625" style="350"/>
    <col min="8449" max="8449" width="41" style="350" customWidth="1"/>
    <col min="8450" max="8453" width="17.5546875" style="350" customWidth="1"/>
    <col min="8454" max="8454" width="4.6640625" style="350" customWidth="1"/>
    <col min="8455" max="8455" width="35.88671875" style="350" customWidth="1"/>
    <col min="8456" max="8627" width="8.6640625" style="350" customWidth="1"/>
    <col min="8628" max="8704" width="10.6640625" style="350"/>
    <col min="8705" max="8705" width="41" style="350" customWidth="1"/>
    <col min="8706" max="8709" width="17.5546875" style="350" customWidth="1"/>
    <col min="8710" max="8710" width="4.6640625" style="350" customWidth="1"/>
    <col min="8711" max="8711" width="35.88671875" style="350" customWidth="1"/>
    <col min="8712" max="8883" width="8.6640625" style="350" customWidth="1"/>
    <col min="8884" max="8960" width="10.6640625" style="350"/>
    <col min="8961" max="8961" width="41" style="350" customWidth="1"/>
    <col min="8962" max="8965" width="17.5546875" style="350" customWidth="1"/>
    <col min="8966" max="8966" width="4.6640625" style="350" customWidth="1"/>
    <col min="8967" max="8967" width="35.88671875" style="350" customWidth="1"/>
    <col min="8968" max="9139" width="8.6640625" style="350" customWidth="1"/>
    <col min="9140" max="9216" width="10.6640625" style="350"/>
    <col min="9217" max="9217" width="41" style="350" customWidth="1"/>
    <col min="9218" max="9221" width="17.5546875" style="350" customWidth="1"/>
    <col min="9222" max="9222" width="4.6640625" style="350" customWidth="1"/>
    <col min="9223" max="9223" width="35.88671875" style="350" customWidth="1"/>
    <col min="9224" max="9395" width="8.6640625" style="350" customWidth="1"/>
    <col min="9396" max="9472" width="10.6640625" style="350"/>
    <col min="9473" max="9473" width="41" style="350" customWidth="1"/>
    <col min="9474" max="9477" width="17.5546875" style="350" customWidth="1"/>
    <col min="9478" max="9478" width="4.6640625" style="350" customWidth="1"/>
    <col min="9479" max="9479" width="35.88671875" style="350" customWidth="1"/>
    <col min="9480" max="9651" width="8.6640625" style="350" customWidth="1"/>
    <col min="9652" max="9728" width="10.6640625" style="350"/>
    <col min="9729" max="9729" width="41" style="350" customWidth="1"/>
    <col min="9730" max="9733" width="17.5546875" style="350" customWidth="1"/>
    <col min="9734" max="9734" width="4.6640625" style="350" customWidth="1"/>
    <col min="9735" max="9735" width="35.88671875" style="350" customWidth="1"/>
    <col min="9736" max="9907" width="8.6640625" style="350" customWidth="1"/>
    <col min="9908" max="9984" width="10.6640625" style="350"/>
    <col min="9985" max="9985" width="41" style="350" customWidth="1"/>
    <col min="9986" max="9989" width="17.5546875" style="350" customWidth="1"/>
    <col min="9990" max="9990" width="4.6640625" style="350" customWidth="1"/>
    <col min="9991" max="9991" width="35.88671875" style="350" customWidth="1"/>
    <col min="9992" max="10163" width="8.6640625" style="350" customWidth="1"/>
    <col min="10164" max="10240" width="10.6640625" style="350"/>
    <col min="10241" max="10241" width="41" style="350" customWidth="1"/>
    <col min="10242" max="10245" width="17.5546875" style="350" customWidth="1"/>
    <col min="10246" max="10246" width="4.6640625" style="350" customWidth="1"/>
    <col min="10247" max="10247" width="35.88671875" style="350" customWidth="1"/>
    <col min="10248" max="10419" width="8.6640625" style="350" customWidth="1"/>
    <col min="10420" max="10496" width="10.6640625" style="350"/>
    <col min="10497" max="10497" width="41" style="350" customWidth="1"/>
    <col min="10498" max="10501" width="17.5546875" style="350" customWidth="1"/>
    <col min="10502" max="10502" width="4.6640625" style="350" customWidth="1"/>
    <col min="10503" max="10503" width="35.88671875" style="350" customWidth="1"/>
    <col min="10504" max="10675" width="8.6640625" style="350" customWidth="1"/>
    <col min="10676" max="10752" width="10.6640625" style="350"/>
    <col min="10753" max="10753" width="41" style="350" customWidth="1"/>
    <col min="10754" max="10757" width="17.5546875" style="350" customWidth="1"/>
    <col min="10758" max="10758" width="4.6640625" style="350" customWidth="1"/>
    <col min="10759" max="10759" width="35.88671875" style="350" customWidth="1"/>
    <col min="10760" max="10931" width="8.6640625" style="350" customWidth="1"/>
    <col min="10932" max="11008" width="10.6640625" style="350"/>
    <col min="11009" max="11009" width="41" style="350" customWidth="1"/>
    <col min="11010" max="11013" width="17.5546875" style="350" customWidth="1"/>
    <col min="11014" max="11014" width="4.6640625" style="350" customWidth="1"/>
    <col min="11015" max="11015" width="35.88671875" style="350" customWidth="1"/>
    <col min="11016" max="11187" width="8.6640625" style="350" customWidth="1"/>
    <col min="11188" max="11264" width="10.6640625" style="350"/>
    <col min="11265" max="11265" width="41" style="350" customWidth="1"/>
    <col min="11266" max="11269" width="17.5546875" style="350" customWidth="1"/>
    <col min="11270" max="11270" width="4.6640625" style="350" customWidth="1"/>
    <col min="11271" max="11271" width="35.88671875" style="350" customWidth="1"/>
    <col min="11272" max="11443" width="8.6640625" style="350" customWidth="1"/>
    <col min="11444" max="11520" width="10.6640625" style="350"/>
    <col min="11521" max="11521" width="41" style="350" customWidth="1"/>
    <col min="11522" max="11525" width="17.5546875" style="350" customWidth="1"/>
    <col min="11526" max="11526" width="4.6640625" style="350" customWidth="1"/>
    <col min="11527" max="11527" width="35.88671875" style="350" customWidth="1"/>
    <col min="11528" max="11699" width="8.6640625" style="350" customWidth="1"/>
    <col min="11700" max="11776" width="10.6640625" style="350"/>
    <col min="11777" max="11777" width="41" style="350" customWidth="1"/>
    <col min="11778" max="11781" width="17.5546875" style="350" customWidth="1"/>
    <col min="11782" max="11782" width="4.6640625" style="350" customWidth="1"/>
    <col min="11783" max="11783" width="35.88671875" style="350" customWidth="1"/>
    <col min="11784" max="11955" width="8.6640625" style="350" customWidth="1"/>
    <col min="11956" max="12032" width="10.6640625" style="350"/>
    <col min="12033" max="12033" width="41" style="350" customWidth="1"/>
    <col min="12034" max="12037" width="17.5546875" style="350" customWidth="1"/>
    <col min="12038" max="12038" width="4.6640625" style="350" customWidth="1"/>
    <col min="12039" max="12039" width="35.88671875" style="350" customWidth="1"/>
    <col min="12040" max="12211" width="8.6640625" style="350" customWidth="1"/>
    <col min="12212" max="12288" width="10.6640625" style="350"/>
    <col min="12289" max="12289" width="41" style="350" customWidth="1"/>
    <col min="12290" max="12293" width="17.5546875" style="350" customWidth="1"/>
    <col min="12294" max="12294" width="4.6640625" style="350" customWidth="1"/>
    <col min="12295" max="12295" width="35.88671875" style="350" customWidth="1"/>
    <col min="12296" max="12467" width="8.6640625" style="350" customWidth="1"/>
    <col min="12468" max="12544" width="10.6640625" style="350"/>
    <col min="12545" max="12545" width="41" style="350" customWidth="1"/>
    <col min="12546" max="12549" width="17.5546875" style="350" customWidth="1"/>
    <col min="12550" max="12550" width="4.6640625" style="350" customWidth="1"/>
    <col min="12551" max="12551" width="35.88671875" style="350" customWidth="1"/>
    <col min="12552" max="12723" width="8.6640625" style="350" customWidth="1"/>
    <col min="12724" max="12800" width="10.6640625" style="350"/>
    <col min="12801" max="12801" width="41" style="350" customWidth="1"/>
    <col min="12802" max="12805" width="17.5546875" style="350" customWidth="1"/>
    <col min="12806" max="12806" width="4.6640625" style="350" customWidth="1"/>
    <col min="12807" max="12807" width="35.88671875" style="350" customWidth="1"/>
    <col min="12808" max="12979" width="8.6640625" style="350" customWidth="1"/>
    <col min="12980" max="13056" width="10.6640625" style="350"/>
    <col min="13057" max="13057" width="41" style="350" customWidth="1"/>
    <col min="13058" max="13061" width="17.5546875" style="350" customWidth="1"/>
    <col min="13062" max="13062" width="4.6640625" style="350" customWidth="1"/>
    <col min="13063" max="13063" width="35.88671875" style="350" customWidth="1"/>
    <col min="13064" max="13235" width="8.6640625" style="350" customWidth="1"/>
    <col min="13236" max="13312" width="10.6640625" style="350"/>
    <col min="13313" max="13313" width="41" style="350" customWidth="1"/>
    <col min="13314" max="13317" width="17.5546875" style="350" customWidth="1"/>
    <col min="13318" max="13318" width="4.6640625" style="350" customWidth="1"/>
    <col min="13319" max="13319" width="35.88671875" style="350" customWidth="1"/>
    <col min="13320" max="13491" width="8.6640625" style="350" customWidth="1"/>
    <col min="13492" max="13568" width="10.6640625" style="350"/>
    <col min="13569" max="13569" width="41" style="350" customWidth="1"/>
    <col min="13570" max="13573" width="17.5546875" style="350" customWidth="1"/>
    <col min="13574" max="13574" width="4.6640625" style="350" customWidth="1"/>
    <col min="13575" max="13575" width="35.88671875" style="350" customWidth="1"/>
    <col min="13576" max="13747" width="8.6640625" style="350" customWidth="1"/>
    <col min="13748" max="13824" width="10.6640625" style="350"/>
    <col min="13825" max="13825" width="41" style="350" customWidth="1"/>
    <col min="13826" max="13829" width="17.5546875" style="350" customWidth="1"/>
    <col min="13830" max="13830" width="4.6640625" style="350" customWidth="1"/>
    <col min="13831" max="13831" width="35.88671875" style="350" customWidth="1"/>
    <col min="13832" max="14003" width="8.6640625" style="350" customWidth="1"/>
    <col min="14004" max="14080" width="10.6640625" style="350"/>
    <col min="14081" max="14081" width="41" style="350" customWidth="1"/>
    <col min="14082" max="14085" width="17.5546875" style="350" customWidth="1"/>
    <col min="14086" max="14086" width="4.6640625" style="350" customWidth="1"/>
    <col min="14087" max="14087" width="35.88671875" style="350" customWidth="1"/>
    <col min="14088" max="14259" width="8.6640625" style="350" customWidth="1"/>
    <col min="14260" max="14336" width="10.6640625" style="350"/>
    <col min="14337" max="14337" width="41" style="350" customWidth="1"/>
    <col min="14338" max="14341" width="17.5546875" style="350" customWidth="1"/>
    <col min="14342" max="14342" width="4.6640625" style="350" customWidth="1"/>
    <col min="14343" max="14343" width="35.88671875" style="350" customWidth="1"/>
    <col min="14344" max="14515" width="8.6640625" style="350" customWidth="1"/>
    <col min="14516" max="14592" width="10.6640625" style="350"/>
    <col min="14593" max="14593" width="41" style="350" customWidth="1"/>
    <col min="14594" max="14597" width="17.5546875" style="350" customWidth="1"/>
    <col min="14598" max="14598" width="4.6640625" style="350" customWidth="1"/>
    <col min="14599" max="14599" width="35.88671875" style="350" customWidth="1"/>
    <col min="14600" max="14771" width="8.6640625" style="350" customWidth="1"/>
    <col min="14772" max="14848" width="10.6640625" style="350"/>
    <col min="14849" max="14849" width="41" style="350" customWidth="1"/>
    <col min="14850" max="14853" width="17.5546875" style="350" customWidth="1"/>
    <col min="14854" max="14854" width="4.6640625" style="350" customWidth="1"/>
    <col min="14855" max="14855" width="35.88671875" style="350" customWidth="1"/>
    <col min="14856" max="15027" width="8.6640625" style="350" customWidth="1"/>
    <col min="15028" max="15104" width="10.6640625" style="350"/>
    <col min="15105" max="15105" width="41" style="350" customWidth="1"/>
    <col min="15106" max="15109" width="17.5546875" style="350" customWidth="1"/>
    <col min="15110" max="15110" width="4.6640625" style="350" customWidth="1"/>
    <col min="15111" max="15111" width="35.88671875" style="350" customWidth="1"/>
    <col min="15112" max="15283" width="8.6640625" style="350" customWidth="1"/>
    <col min="15284" max="15360" width="10.6640625" style="350"/>
    <col min="15361" max="15361" width="41" style="350" customWidth="1"/>
    <col min="15362" max="15365" width="17.5546875" style="350" customWidth="1"/>
    <col min="15366" max="15366" width="4.6640625" style="350" customWidth="1"/>
    <col min="15367" max="15367" width="35.88671875" style="350" customWidth="1"/>
    <col min="15368" max="15539" width="8.6640625" style="350" customWidth="1"/>
    <col min="15540" max="15616" width="10.6640625" style="350"/>
    <col min="15617" max="15617" width="41" style="350" customWidth="1"/>
    <col min="15618" max="15621" width="17.5546875" style="350" customWidth="1"/>
    <col min="15622" max="15622" width="4.6640625" style="350" customWidth="1"/>
    <col min="15623" max="15623" width="35.88671875" style="350" customWidth="1"/>
    <col min="15624" max="15795" width="8.6640625" style="350" customWidth="1"/>
    <col min="15796" max="15872" width="10.6640625" style="350"/>
    <col min="15873" max="15873" width="41" style="350" customWidth="1"/>
    <col min="15874" max="15877" width="17.5546875" style="350" customWidth="1"/>
    <col min="15878" max="15878" width="4.6640625" style="350" customWidth="1"/>
    <col min="15879" max="15879" width="35.88671875" style="350" customWidth="1"/>
    <col min="15880" max="16051" width="8.6640625" style="350" customWidth="1"/>
    <col min="16052" max="16128" width="10.6640625" style="350"/>
    <col min="16129" max="16129" width="41" style="350" customWidth="1"/>
    <col min="16130" max="16133" width="17.5546875" style="350" customWidth="1"/>
    <col min="16134" max="16134" width="4.6640625" style="350" customWidth="1"/>
    <col min="16135" max="16135" width="35.88671875" style="350" customWidth="1"/>
    <col min="16136" max="16307" width="8.6640625" style="350" customWidth="1"/>
    <col min="16308" max="16384" width="10.6640625" style="350"/>
  </cols>
  <sheetData>
    <row r="1" spans="1:10" s="363" customFormat="1" ht="18.75" customHeight="1">
      <c r="A1" s="374" t="s">
        <v>1107</v>
      </c>
      <c r="B1" s="362"/>
      <c r="C1" s="362"/>
      <c r="E1" s="1243" t="s">
        <v>751</v>
      </c>
      <c r="G1" s="320" t="s">
        <v>51</v>
      </c>
    </row>
    <row r="2" spans="1:10" s="363" customFormat="1" ht="18.75" customHeight="1">
      <c r="A2" s="364" t="s">
        <v>1098</v>
      </c>
      <c r="B2" s="365"/>
      <c r="C2" s="365"/>
      <c r="D2" s="365"/>
      <c r="E2" s="366"/>
      <c r="F2" s="367"/>
      <c r="G2" s="319" t="s">
        <v>17</v>
      </c>
    </row>
    <row r="3" spans="1:10" s="481" customFormat="1" ht="17.25" customHeight="1">
      <c r="A3" s="480"/>
      <c r="B3" s="1417"/>
      <c r="C3" s="1417"/>
      <c r="D3" s="328" t="s">
        <v>546</v>
      </c>
      <c r="E3" s="1176" t="s">
        <v>4</v>
      </c>
      <c r="F3" s="313"/>
      <c r="G3" s="313"/>
    </row>
    <row r="4" spans="1:10" s="481" customFormat="1" ht="17.25" customHeight="1">
      <c r="A4" s="364" t="s">
        <v>536</v>
      </c>
      <c r="B4" s="331">
        <v>2018</v>
      </c>
      <c r="C4" s="331">
        <v>2019</v>
      </c>
      <c r="D4" s="333" t="s">
        <v>547</v>
      </c>
      <c r="E4" s="1177" t="s">
        <v>331</v>
      </c>
      <c r="F4" s="318"/>
      <c r="G4" s="364" t="s">
        <v>539</v>
      </c>
    </row>
    <row r="5" spans="1:10" s="405" customFormat="1" ht="19.5" customHeight="1">
      <c r="A5" s="1242" t="s">
        <v>484</v>
      </c>
      <c r="B5" s="341">
        <v>7040.6964280000002</v>
      </c>
      <c r="C5" s="341">
        <v>3608.2185119999999</v>
      </c>
      <c r="D5" s="1186">
        <f t="shared" ref="D5:D26" si="0">C5-B5</f>
        <v>-3432.4779160000003</v>
      </c>
      <c r="E5" s="1244">
        <f t="shared" ref="E5:E26" si="1">(C5/B5-1)*100</f>
        <v>-48.751965819026786</v>
      </c>
      <c r="F5" s="338"/>
      <c r="G5" s="339" t="s">
        <v>540</v>
      </c>
      <c r="I5" s="335"/>
    </row>
    <row r="6" spans="1:10" s="405" customFormat="1" ht="19.5" customHeight="1">
      <c r="A6" s="1242" t="s">
        <v>542</v>
      </c>
      <c r="B6" s="482">
        <v>21506.001135999999</v>
      </c>
      <c r="C6" s="341">
        <v>19127.997104000002</v>
      </c>
      <c r="D6" s="1186">
        <f t="shared" si="0"/>
        <v>-2378.0040319999971</v>
      </c>
      <c r="E6" s="1244">
        <f t="shared" si="1"/>
        <v>-11.057397500176513</v>
      </c>
      <c r="F6" s="340"/>
      <c r="G6" s="339" t="s">
        <v>543</v>
      </c>
    </row>
    <row r="7" spans="1:10" s="405" customFormat="1" ht="19.5" customHeight="1">
      <c r="A7" s="1242" t="s">
        <v>388</v>
      </c>
      <c r="B7" s="341">
        <v>21535.223037</v>
      </c>
      <c r="C7" s="341">
        <v>19278.825939000002</v>
      </c>
      <c r="D7" s="1186">
        <f t="shared" si="0"/>
        <v>-2256.3970979999976</v>
      </c>
      <c r="E7" s="1244">
        <f t="shared" si="1"/>
        <v>-10.477704800750132</v>
      </c>
      <c r="F7" s="340"/>
      <c r="G7" s="339" t="s">
        <v>389</v>
      </c>
    </row>
    <row r="8" spans="1:10" s="405" customFormat="1" ht="19.5" customHeight="1">
      <c r="A8" s="1242" t="s">
        <v>410</v>
      </c>
      <c r="B8" s="341">
        <v>7637.4677949999996</v>
      </c>
      <c r="C8" s="341">
        <v>5638.2963300000001</v>
      </c>
      <c r="D8" s="1186">
        <f t="shared" si="0"/>
        <v>-1999.1714649999994</v>
      </c>
      <c r="E8" s="1244">
        <f t="shared" si="1"/>
        <v>-26.175841504808595</v>
      </c>
      <c r="F8" s="338"/>
      <c r="G8" s="339" t="s">
        <v>1093</v>
      </c>
      <c r="I8" s="335"/>
    </row>
    <row r="9" spans="1:10" s="405" customFormat="1" ht="19.5" customHeight="1">
      <c r="A9" s="1242" t="s">
        <v>418</v>
      </c>
      <c r="B9" s="341">
        <v>10791.918747000002</v>
      </c>
      <c r="C9" s="341">
        <v>9349.5666500000007</v>
      </c>
      <c r="D9" s="1186">
        <f t="shared" si="0"/>
        <v>-1442.3520970000009</v>
      </c>
      <c r="E9" s="1244">
        <f t="shared" si="1"/>
        <v>-13.365112644134335</v>
      </c>
      <c r="F9" s="338"/>
      <c r="G9" s="339" t="s">
        <v>419</v>
      </c>
    </row>
    <row r="10" spans="1:10" s="405" customFormat="1" ht="19.5" customHeight="1">
      <c r="A10" s="1242" t="s">
        <v>414</v>
      </c>
      <c r="B10" s="483">
        <v>5682.7498779999996</v>
      </c>
      <c r="C10" s="341">
        <v>4446.1124500000014</v>
      </c>
      <c r="D10" s="1186">
        <f t="shared" si="0"/>
        <v>-1236.6374279999982</v>
      </c>
      <c r="E10" s="1244">
        <f t="shared" si="1"/>
        <v>-21.761250354999319</v>
      </c>
      <c r="F10" s="338"/>
      <c r="G10" s="339" t="s">
        <v>415</v>
      </c>
      <c r="I10" s="335"/>
    </row>
    <row r="11" spans="1:10" s="405" customFormat="1" ht="19.5" customHeight="1">
      <c r="A11" s="1242" t="s">
        <v>723</v>
      </c>
      <c r="B11" s="341">
        <v>12995.754408000003</v>
      </c>
      <c r="C11" s="341">
        <v>11847.448604999998</v>
      </c>
      <c r="D11" s="1186">
        <f t="shared" si="0"/>
        <v>-1148.3058030000047</v>
      </c>
      <c r="E11" s="1244">
        <f t="shared" si="1"/>
        <v>-8.8360072601335382</v>
      </c>
      <c r="F11" s="338"/>
      <c r="G11" s="339" t="s">
        <v>984</v>
      </c>
    </row>
    <row r="12" spans="1:10" s="405" customFormat="1" ht="19.5" customHeight="1">
      <c r="A12" s="1242" t="s">
        <v>404</v>
      </c>
      <c r="B12" s="341">
        <v>7836.5280179999991</v>
      </c>
      <c r="C12" s="341">
        <v>6760.0627540000014</v>
      </c>
      <c r="D12" s="1186">
        <f t="shared" si="0"/>
        <v>-1076.4652639999977</v>
      </c>
      <c r="E12" s="1244">
        <f t="shared" si="1"/>
        <v>-13.736507564669287</v>
      </c>
      <c r="F12" s="338"/>
      <c r="G12" s="339" t="s">
        <v>405</v>
      </c>
      <c r="I12" s="335"/>
    </row>
    <row r="13" spans="1:10" s="405" customFormat="1" ht="19.5" customHeight="1">
      <c r="A13" s="1242" t="s">
        <v>1085</v>
      </c>
      <c r="B13" s="341">
        <v>1009.5834730000001</v>
      </c>
      <c r="C13" s="341">
        <v>19.798522000000006</v>
      </c>
      <c r="D13" s="1186">
        <f t="shared" si="0"/>
        <v>-989.78495100000009</v>
      </c>
      <c r="E13" s="1244">
        <f t="shared" si="1"/>
        <v>-98.038941550700287</v>
      </c>
      <c r="F13" s="338"/>
      <c r="G13" s="335" t="s">
        <v>764</v>
      </c>
    </row>
    <row r="14" spans="1:10" s="405" customFormat="1" ht="19.5" customHeight="1">
      <c r="A14" s="1242" t="s">
        <v>1086</v>
      </c>
      <c r="B14" s="341">
        <v>7524.7051730000003</v>
      </c>
      <c r="C14" s="341">
        <v>6635.2253980000005</v>
      </c>
      <c r="D14" s="1186">
        <f t="shared" si="0"/>
        <v>-889.47977499999979</v>
      </c>
      <c r="E14" s="1244">
        <f t="shared" si="1"/>
        <v>-11.820792370598298</v>
      </c>
      <c r="F14" s="338"/>
      <c r="G14" s="335" t="s">
        <v>627</v>
      </c>
      <c r="J14" s="335"/>
    </row>
    <row r="15" spans="1:10" s="405" customFormat="1" ht="19.5" customHeight="1">
      <c r="A15" s="1242" t="s">
        <v>1087</v>
      </c>
      <c r="B15" s="341">
        <v>4515.2217510000009</v>
      </c>
      <c r="C15" s="341">
        <v>3647.8861449999999</v>
      </c>
      <c r="D15" s="1186">
        <f t="shared" si="0"/>
        <v>-867.33560600000101</v>
      </c>
      <c r="E15" s="1244">
        <f t="shared" si="1"/>
        <v>-19.209147497748248</v>
      </c>
      <c r="F15" s="338"/>
      <c r="G15" s="339" t="s">
        <v>628</v>
      </c>
    </row>
    <row r="16" spans="1:10" s="405" customFormat="1" ht="19.5" customHeight="1">
      <c r="A16" s="1242" t="s">
        <v>626</v>
      </c>
      <c r="B16" s="336">
        <v>6638.4379109999991</v>
      </c>
      <c r="C16" s="336">
        <v>5777.0223489999998</v>
      </c>
      <c r="D16" s="1186">
        <f t="shared" si="0"/>
        <v>-861.41556199999923</v>
      </c>
      <c r="E16" s="1244">
        <f t="shared" si="1"/>
        <v>-12.976178636432223</v>
      </c>
      <c r="F16" s="372"/>
      <c r="G16" s="339" t="s">
        <v>511</v>
      </c>
      <c r="J16" s="335"/>
    </row>
    <row r="17" spans="1:10" s="405" customFormat="1" ht="19.5" customHeight="1">
      <c r="A17" s="1242" t="s">
        <v>1088</v>
      </c>
      <c r="B17" s="341">
        <v>3303.7347100000006</v>
      </c>
      <c r="C17" s="341">
        <v>2655.1091200000005</v>
      </c>
      <c r="D17" s="1186">
        <f t="shared" si="0"/>
        <v>-648.6255900000001</v>
      </c>
      <c r="E17" s="1244">
        <f t="shared" si="1"/>
        <v>-19.633101533143382</v>
      </c>
      <c r="F17" s="338"/>
      <c r="G17" s="335" t="s">
        <v>554</v>
      </c>
      <c r="J17" s="335"/>
    </row>
    <row r="18" spans="1:10" s="405" customFormat="1" ht="19.5" customHeight="1">
      <c r="A18" s="1242" t="s">
        <v>1050</v>
      </c>
      <c r="B18" s="482">
        <v>1381.6935020000001</v>
      </c>
      <c r="C18" s="341">
        <v>754.21401200000014</v>
      </c>
      <c r="D18" s="1186">
        <f t="shared" si="0"/>
        <v>-627.47948999999994</v>
      </c>
      <c r="E18" s="1244">
        <f t="shared" si="1"/>
        <v>-45.413797567385529</v>
      </c>
      <c r="F18" s="338"/>
      <c r="G18" s="339" t="s">
        <v>1092</v>
      </c>
      <c r="J18" s="335"/>
    </row>
    <row r="19" spans="1:10" s="405" customFormat="1" ht="19.5" customHeight="1">
      <c r="A19" s="1242" t="s">
        <v>429</v>
      </c>
      <c r="B19" s="341">
        <v>3229.8711900000003</v>
      </c>
      <c r="C19" s="341">
        <v>2603.2432039999999</v>
      </c>
      <c r="D19" s="1186">
        <f t="shared" si="0"/>
        <v>-626.62798600000042</v>
      </c>
      <c r="E19" s="1244">
        <f t="shared" si="1"/>
        <v>-19.40102094288164</v>
      </c>
      <c r="F19" s="338"/>
      <c r="G19" s="339" t="s">
        <v>430</v>
      </c>
      <c r="J19" s="335"/>
    </row>
    <row r="20" spans="1:10" s="405" customFormat="1" ht="19.5" customHeight="1">
      <c r="A20" s="1242" t="s">
        <v>438</v>
      </c>
      <c r="B20" s="341">
        <v>2059.3634959999999</v>
      </c>
      <c r="C20" s="341">
        <v>1474.9994899999997</v>
      </c>
      <c r="D20" s="1186">
        <f t="shared" si="0"/>
        <v>-584.36400600000024</v>
      </c>
      <c r="E20" s="1244">
        <f t="shared" si="1"/>
        <v>-28.37595243069222</v>
      </c>
      <c r="F20" s="484"/>
      <c r="G20" s="335" t="s">
        <v>439</v>
      </c>
      <c r="J20" s="335"/>
    </row>
    <row r="21" spans="1:10" s="405" customFormat="1" ht="19.5" customHeight="1">
      <c r="A21" s="1242" t="s">
        <v>492</v>
      </c>
      <c r="B21" s="341">
        <v>2512.7856779999997</v>
      </c>
      <c r="C21" s="341">
        <v>2005.2167960000004</v>
      </c>
      <c r="D21" s="1186">
        <f t="shared" si="0"/>
        <v>-507.56888199999935</v>
      </c>
      <c r="E21" s="1244">
        <f t="shared" si="1"/>
        <v>-20.199449815552452</v>
      </c>
      <c r="F21" s="338"/>
      <c r="G21" s="335" t="s">
        <v>493</v>
      </c>
      <c r="J21" s="335"/>
    </row>
    <row r="22" spans="1:10" s="405" customFormat="1" ht="19.5" customHeight="1">
      <c r="A22" s="1242" t="s">
        <v>1089</v>
      </c>
      <c r="B22" s="341">
        <v>1891.1733670000003</v>
      </c>
      <c r="C22" s="341">
        <v>1438.0506459999999</v>
      </c>
      <c r="D22" s="1186">
        <f t="shared" si="0"/>
        <v>-453.12272100000041</v>
      </c>
      <c r="E22" s="1244">
        <f t="shared" si="1"/>
        <v>-23.959872156977148</v>
      </c>
      <c r="F22" s="338"/>
      <c r="G22" s="339" t="s">
        <v>631</v>
      </c>
      <c r="J22" s="335"/>
    </row>
    <row r="23" spans="1:10" s="405" customFormat="1" ht="19.5" customHeight="1">
      <c r="A23" s="1242" t="s">
        <v>1090</v>
      </c>
      <c r="B23" s="341">
        <v>1728.038213</v>
      </c>
      <c r="C23" s="341">
        <v>1283.466799</v>
      </c>
      <c r="D23" s="1186">
        <f t="shared" si="0"/>
        <v>-444.571414</v>
      </c>
      <c r="E23" s="1244">
        <f t="shared" si="1"/>
        <v>-25.726943458512508</v>
      </c>
      <c r="F23" s="340"/>
      <c r="G23" s="339" t="s">
        <v>1091</v>
      </c>
      <c r="J23" s="335"/>
    </row>
    <row r="24" spans="1:10" s="405" customFormat="1" ht="19.5" customHeight="1">
      <c r="A24" s="1254" t="s">
        <v>452</v>
      </c>
      <c r="B24" s="1255">
        <v>1158.5006060000001</v>
      </c>
      <c r="C24" s="1255">
        <v>719.26672300000007</v>
      </c>
      <c r="D24" s="1256">
        <f t="shared" si="0"/>
        <v>-439.23388299999999</v>
      </c>
      <c r="E24" s="1257">
        <f t="shared" si="1"/>
        <v>-37.913996827033159</v>
      </c>
      <c r="F24" s="1258"/>
      <c r="G24" s="1259" t="s">
        <v>765</v>
      </c>
      <c r="J24" s="335"/>
    </row>
    <row r="25" spans="1:10" s="487" customFormat="1" ht="19.5" customHeight="1">
      <c r="A25" s="374" t="s">
        <v>544</v>
      </c>
      <c r="B25" s="485">
        <f>SUM(B5:B24)</f>
        <v>131979.44851700001</v>
      </c>
      <c r="C25" s="485">
        <f>SUM(C5:C24)</f>
        <v>109070.02754799998</v>
      </c>
      <c r="D25" s="1180">
        <f t="shared" si="0"/>
        <v>-22909.420969000028</v>
      </c>
      <c r="E25" s="1245">
        <f t="shared" si="1"/>
        <v>-17.358324516751644</v>
      </c>
      <c r="F25" s="344"/>
      <c r="G25" s="486" t="s">
        <v>216</v>
      </c>
    </row>
    <row r="26" spans="1:10" s="487" customFormat="1" ht="19.5" customHeight="1">
      <c r="A26" s="364" t="s">
        <v>139</v>
      </c>
      <c r="B26" s="319">
        <v>231152.48264500001</v>
      </c>
      <c r="C26" s="319">
        <v>210345.20300000001</v>
      </c>
      <c r="D26" s="1182">
        <f t="shared" si="0"/>
        <v>-20807.279645000002</v>
      </c>
      <c r="E26" s="1183">
        <f t="shared" si="1"/>
        <v>-9.0015384679884463</v>
      </c>
      <c r="F26" s="348"/>
      <c r="G26" s="488" t="s">
        <v>140</v>
      </c>
    </row>
    <row r="27" spans="1:10" s="481" customFormat="1" ht="14.4">
      <c r="A27" s="489" t="s">
        <v>548</v>
      </c>
      <c r="B27" s="894"/>
      <c r="C27" s="894"/>
      <c r="D27" s="894"/>
      <c r="G27" s="490" t="s">
        <v>549</v>
      </c>
    </row>
    <row r="28" spans="1:10" s="481" customFormat="1" ht="11.1" customHeight="1">
      <c r="B28" s="491"/>
      <c r="C28" s="491"/>
      <c r="D28" s="491"/>
      <c r="E28" s="492"/>
    </row>
    <row r="29" spans="1:10" s="481" customFormat="1" ht="11.1" customHeight="1">
      <c r="B29" s="491"/>
      <c r="C29" s="491"/>
      <c r="D29" s="491"/>
      <c r="E29" s="492"/>
    </row>
    <row r="30" spans="1:10" s="481" customFormat="1" ht="11.1" customHeight="1">
      <c r="B30" s="491"/>
      <c r="C30" s="491"/>
      <c r="D30" s="491"/>
    </row>
    <row r="31" spans="1:10" s="481" customFormat="1" ht="11.1" customHeight="1">
      <c r="B31" s="491"/>
      <c r="C31" s="491"/>
      <c r="D31" s="491"/>
      <c r="E31" s="492"/>
    </row>
    <row r="32" spans="1:10" s="481" customFormat="1" ht="11.1" customHeight="1">
      <c r="B32" s="491"/>
      <c r="C32" s="491"/>
      <c r="D32" s="491"/>
      <c r="E32" s="492"/>
    </row>
    <row r="33" spans="2:5" s="481" customFormat="1" ht="11.1" customHeight="1">
      <c r="B33" s="491"/>
      <c r="C33" s="491"/>
      <c r="D33" s="491"/>
      <c r="E33" s="492"/>
    </row>
    <row r="34" spans="2:5" s="481" customFormat="1" ht="11.1" customHeight="1">
      <c r="B34" s="491"/>
      <c r="C34" s="491"/>
      <c r="D34" s="491"/>
      <c r="E34" s="492"/>
    </row>
    <row r="35" spans="2:5" s="481" customFormat="1" ht="11.1" customHeight="1">
      <c r="B35" s="491"/>
      <c r="C35" s="491"/>
      <c r="D35" s="491"/>
      <c r="E35" s="492"/>
    </row>
    <row r="36" spans="2:5" s="481" customFormat="1" ht="11.1" customHeight="1">
      <c r="B36" s="491"/>
      <c r="C36" s="491"/>
      <c r="D36" s="491"/>
      <c r="E36" s="492"/>
    </row>
    <row r="37" spans="2:5" s="481" customFormat="1" ht="11.1" customHeight="1">
      <c r="B37" s="491"/>
      <c r="C37" s="491"/>
      <c r="D37" s="491"/>
      <c r="E37" s="492"/>
    </row>
    <row r="38" spans="2:5" s="481" customFormat="1" ht="11.1" customHeight="1">
      <c r="B38" s="491"/>
      <c r="C38" s="491"/>
      <c r="D38" s="491"/>
      <c r="E38" s="492"/>
    </row>
    <row r="39" spans="2:5" s="481" customFormat="1" ht="11.1" customHeight="1">
      <c r="B39" s="491"/>
      <c r="C39" s="491"/>
      <c r="D39" s="491"/>
      <c r="E39" s="492"/>
    </row>
    <row r="40" spans="2:5" s="481" customFormat="1" ht="11.1" customHeight="1">
      <c r="B40" s="491"/>
      <c r="C40" s="491"/>
      <c r="D40" s="491"/>
      <c r="E40" s="492"/>
    </row>
    <row r="41" spans="2:5" s="481" customFormat="1" ht="11.1" customHeight="1">
      <c r="B41" s="491"/>
      <c r="C41" s="491"/>
      <c r="D41" s="491"/>
      <c r="E41" s="492"/>
    </row>
    <row r="42" spans="2:5" s="481" customFormat="1" ht="11.1" customHeight="1">
      <c r="B42" s="491"/>
      <c r="C42" s="491"/>
      <c r="D42" s="491"/>
      <c r="E42" s="492"/>
    </row>
    <row r="43" spans="2:5" s="481" customFormat="1" ht="11.1" customHeight="1">
      <c r="B43" s="491"/>
      <c r="C43" s="491"/>
      <c r="D43" s="491"/>
      <c r="E43" s="492"/>
    </row>
    <row r="44" spans="2:5" s="481" customFormat="1" ht="11.1" customHeight="1">
      <c r="B44" s="491"/>
      <c r="C44" s="491"/>
      <c r="D44" s="491"/>
      <c r="E44" s="492"/>
    </row>
    <row r="45" spans="2:5" s="481" customFormat="1" ht="11.1" customHeight="1">
      <c r="B45" s="491"/>
      <c r="C45" s="491"/>
      <c r="D45" s="491"/>
      <c r="E45" s="492"/>
    </row>
    <row r="46" spans="2:5" s="481" customFormat="1" ht="11.1" customHeight="1">
      <c r="B46" s="491"/>
      <c r="C46" s="491"/>
      <c r="D46" s="491"/>
      <c r="E46" s="492"/>
    </row>
    <row r="47" spans="2:5" s="481" customFormat="1" ht="11.1" customHeight="1">
      <c r="B47" s="491"/>
      <c r="C47" s="491"/>
      <c r="D47" s="491"/>
      <c r="E47" s="492"/>
    </row>
    <row r="48" spans="2:5" s="481" customFormat="1" ht="11.1" customHeight="1">
      <c r="B48" s="491"/>
      <c r="C48" s="491"/>
      <c r="D48" s="491"/>
      <c r="E48" s="492"/>
    </row>
    <row r="49" spans="2:5" s="481" customFormat="1" ht="11.1" customHeight="1">
      <c r="B49" s="491"/>
      <c r="C49" s="491"/>
      <c r="D49" s="491"/>
      <c r="E49" s="492"/>
    </row>
    <row r="50" spans="2:5" s="481" customFormat="1" ht="11.1" customHeight="1">
      <c r="B50" s="491"/>
      <c r="C50" s="491"/>
      <c r="D50" s="491"/>
      <c r="E50" s="492"/>
    </row>
    <row r="51" spans="2:5" s="481" customFormat="1" ht="11.1" customHeight="1">
      <c r="B51" s="491"/>
      <c r="C51" s="491"/>
      <c r="D51" s="491"/>
      <c r="E51" s="492"/>
    </row>
    <row r="52" spans="2:5" s="481" customFormat="1" ht="11.1" customHeight="1">
      <c r="B52" s="491"/>
      <c r="C52" s="491"/>
      <c r="D52" s="491"/>
      <c r="E52" s="492"/>
    </row>
    <row r="53" spans="2:5" s="481" customFormat="1" ht="11.1" customHeight="1">
      <c r="B53" s="491"/>
      <c r="C53" s="491"/>
      <c r="D53" s="491"/>
      <c r="E53" s="492"/>
    </row>
    <row r="54" spans="2:5" s="481" customFormat="1" ht="11.1" customHeight="1">
      <c r="B54" s="491"/>
      <c r="C54" s="491"/>
      <c r="D54" s="491"/>
      <c r="E54" s="492"/>
    </row>
    <row r="55" spans="2:5" s="481" customFormat="1" ht="11.1" customHeight="1">
      <c r="B55" s="491"/>
      <c r="C55" s="491"/>
      <c r="D55" s="491"/>
      <c r="E55" s="492"/>
    </row>
    <row r="56" spans="2:5" s="481" customFormat="1" ht="11.1" customHeight="1">
      <c r="B56" s="491"/>
      <c r="C56" s="491"/>
      <c r="D56" s="491"/>
      <c r="E56" s="492"/>
    </row>
    <row r="57" spans="2:5" s="481" customFormat="1" ht="11.1" customHeight="1">
      <c r="B57" s="491"/>
      <c r="C57" s="491"/>
      <c r="D57" s="491"/>
      <c r="E57" s="492"/>
    </row>
    <row r="58" spans="2:5" s="481" customFormat="1" ht="11.1" customHeight="1">
      <c r="B58" s="491"/>
      <c r="C58" s="491"/>
      <c r="D58" s="491"/>
      <c r="E58" s="492"/>
    </row>
  </sheetData>
  <mergeCells count="1">
    <mergeCell ref="B3:C3"/>
  </mergeCells>
  <hyperlinks>
    <hyperlink ref="E1" location="'TABLOİÇİNDE-1'!A96" display="İÇİNDEKİLER / INDEX"/>
  </hyperlinks>
  <printOptions horizontalCentered="1" verticalCentered="1" gridLinesSet="0"/>
  <pageMargins left="0.23622047244094491" right="0.23622047244094491" top="0.78740157480314965" bottom="0.78740157480314965" header="0.78740157480314965" footer="0.78740157480314965"/>
  <pageSetup paperSize="9" scale="80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7"/>
  <sheetViews>
    <sheetView zoomScale="75" zoomScaleNormal="75" workbookViewId="0">
      <selection activeCell="H1" sqref="H1"/>
    </sheetView>
  </sheetViews>
  <sheetFormatPr defaultRowHeight="15.6"/>
  <cols>
    <col min="1" max="1" width="41.109375" style="857" customWidth="1"/>
    <col min="2" max="7" width="9.33203125" style="857" bestFit="1" customWidth="1"/>
    <col min="8" max="8" width="10.109375" style="857" customWidth="1"/>
    <col min="9" max="9" width="12.88671875" style="857" customWidth="1"/>
    <col min="10" max="10" width="2.109375" style="857" customWidth="1"/>
    <col min="11" max="11" width="44.6640625" style="857" customWidth="1"/>
    <col min="12" max="14" width="9.109375" style="857"/>
    <col min="15" max="16" width="10.5546875" style="857" bestFit="1" customWidth="1"/>
    <col min="17" max="17" width="10.5546875" style="899" bestFit="1" customWidth="1"/>
    <col min="18" max="36" width="11" style="899" customWidth="1"/>
    <col min="37" max="37" width="14.44140625" style="899" customWidth="1"/>
    <col min="38" max="47" width="4.6640625" style="899" customWidth="1"/>
    <col min="48" max="49" width="10.5546875" style="899" bestFit="1" customWidth="1"/>
    <col min="50" max="52" width="10.5546875" style="857" bestFit="1" customWidth="1"/>
    <col min="53" max="55" width="14.44140625" style="857" customWidth="1"/>
    <col min="56" max="247" width="9.109375" style="857"/>
    <col min="248" max="248" width="44.6640625" style="857" customWidth="1"/>
    <col min="249" max="258" width="0" style="857" hidden="1" customWidth="1"/>
    <col min="259" max="265" width="12.88671875" style="857" customWidth="1"/>
    <col min="266" max="266" width="2.109375" style="857" customWidth="1"/>
    <col min="267" max="267" width="44.6640625" style="857" customWidth="1"/>
    <col min="268" max="270" width="9.109375" style="857"/>
    <col min="271" max="273" width="10.5546875" style="857" bestFit="1" customWidth="1"/>
    <col min="274" max="292" width="11" style="857" customWidth="1"/>
    <col min="293" max="311" width="14.44140625" style="857" customWidth="1"/>
    <col min="312" max="503" width="9.109375" style="857"/>
    <col min="504" max="504" width="44.6640625" style="857" customWidth="1"/>
    <col min="505" max="514" width="0" style="857" hidden="1" customWidth="1"/>
    <col min="515" max="521" width="12.88671875" style="857" customWidth="1"/>
    <col min="522" max="522" width="2.109375" style="857" customWidth="1"/>
    <col min="523" max="523" width="44.6640625" style="857" customWidth="1"/>
    <col min="524" max="526" width="9.109375" style="857"/>
    <col min="527" max="529" width="10.5546875" style="857" bestFit="1" customWidth="1"/>
    <col min="530" max="548" width="11" style="857" customWidth="1"/>
    <col min="549" max="567" width="14.44140625" style="857" customWidth="1"/>
    <col min="568" max="759" width="9.109375" style="857"/>
    <col min="760" max="760" width="44.6640625" style="857" customWidth="1"/>
    <col min="761" max="770" width="0" style="857" hidden="1" customWidth="1"/>
    <col min="771" max="777" width="12.88671875" style="857" customWidth="1"/>
    <col min="778" max="778" width="2.109375" style="857" customWidth="1"/>
    <col min="779" max="779" width="44.6640625" style="857" customWidth="1"/>
    <col min="780" max="782" width="9.109375" style="857"/>
    <col min="783" max="785" width="10.5546875" style="857" bestFit="1" customWidth="1"/>
    <col min="786" max="804" width="11" style="857" customWidth="1"/>
    <col min="805" max="823" width="14.44140625" style="857" customWidth="1"/>
    <col min="824" max="1015" width="9.109375" style="857"/>
    <col min="1016" max="1016" width="44.6640625" style="857" customWidth="1"/>
    <col min="1017" max="1026" width="0" style="857" hidden="1" customWidth="1"/>
    <col min="1027" max="1033" width="12.88671875" style="857" customWidth="1"/>
    <col min="1034" max="1034" width="2.109375" style="857" customWidth="1"/>
    <col min="1035" max="1035" width="44.6640625" style="857" customWidth="1"/>
    <col min="1036" max="1038" width="9.109375" style="857"/>
    <col min="1039" max="1041" width="10.5546875" style="857" bestFit="1" customWidth="1"/>
    <col min="1042" max="1060" width="11" style="857" customWidth="1"/>
    <col min="1061" max="1079" width="14.44140625" style="857" customWidth="1"/>
    <col min="1080" max="1271" width="9.109375" style="857"/>
    <col min="1272" max="1272" width="44.6640625" style="857" customWidth="1"/>
    <col min="1273" max="1282" width="0" style="857" hidden="1" customWidth="1"/>
    <col min="1283" max="1289" width="12.88671875" style="857" customWidth="1"/>
    <col min="1290" max="1290" width="2.109375" style="857" customWidth="1"/>
    <col min="1291" max="1291" width="44.6640625" style="857" customWidth="1"/>
    <col min="1292" max="1294" width="9.109375" style="857"/>
    <col min="1295" max="1297" width="10.5546875" style="857" bestFit="1" customWidth="1"/>
    <col min="1298" max="1316" width="11" style="857" customWidth="1"/>
    <col min="1317" max="1335" width="14.44140625" style="857" customWidth="1"/>
    <col min="1336" max="1527" width="9.109375" style="857"/>
    <col min="1528" max="1528" width="44.6640625" style="857" customWidth="1"/>
    <col min="1529" max="1538" width="0" style="857" hidden="1" customWidth="1"/>
    <col min="1539" max="1545" width="12.88671875" style="857" customWidth="1"/>
    <col min="1546" max="1546" width="2.109375" style="857" customWidth="1"/>
    <col min="1547" max="1547" width="44.6640625" style="857" customWidth="1"/>
    <col min="1548" max="1550" width="9.109375" style="857"/>
    <col min="1551" max="1553" width="10.5546875" style="857" bestFit="1" customWidth="1"/>
    <col min="1554" max="1572" width="11" style="857" customWidth="1"/>
    <col min="1573" max="1591" width="14.44140625" style="857" customWidth="1"/>
    <col min="1592" max="1783" width="9.109375" style="857"/>
    <col min="1784" max="1784" width="44.6640625" style="857" customWidth="1"/>
    <col min="1785" max="1794" width="0" style="857" hidden="1" customWidth="1"/>
    <col min="1795" max="1801" width="12.88671875" style="857" customWidth="1"/>
    <col min="1802" max="1802" width="2.109375" style="857" customWidth="1"/>
    <col min="1803" max="1803" width="44.6640625" style="857" customWidth="1"/>
    <col min="1804" max="1806" width="9.109375" style="857"/>
    <col min="1807" max="1809" width="10.5546875" style="857" bestFit="1" customWidth="1"/>
    <col min="1810" max="1828" width="11" style="857" customWidth="1"/>
    <col min="1829" max="1847" width="14.44140625" style="857" customWidth="1"/>
    <col min="1848" max="2039" width="9.109375" style="857"/>
    <col min="2040" max="2040" width="44.6640625" style="857" customWidth="1"/>
    <col min="2041" max="2050" width="0" style="857" hidden="1" customWidth="1"/>
    <col min="2051" max="2057" width="12.88671875" style="857" customWidth="1"/>
    <col min="2058" max="2058" width="2.109375" style="857" customWidth="1"/>
    <col min="2059" max="2059" width="44.6640625" style="857" customWidth="1"/>
    <col min="2060" max="2062" width="9.109375" style="857"/>
    <col min="2063" max="2065" width="10.5546875" style="857" bestFit="1" customWidth="1"/>
    <col min="2066" max="2084" width="11" style="857" customWidth="1"/>
    <col min="2085" max="2103" width="14.44140625" style="857" customWidth="1"/>
    <col min="2104" max="2295" width="9.109375" style="857"/>
    <col min="2296" max="2296" width="44.6640625" style="857" customWidth="1"/>
    <col min="2297" max="2306" width="0" style="857" hidden="1" customWidth="1"/>
    <col min="2307" max="2313" width="12.88671875" style="857" customWidth="1"/>
    <col min="2314" max="2314" width="2.109375" style="857" customWidth="1"/>
    <col min="2315" max="2315" width="44.6640625" style="857" customWidth="1"/>
    <col min="2316" max="2318" width="9.109375" style="857"/>
    <col min="2319" max="2321" width="10.5546875" style="857" bestFit="1" customWidth="1"/>
    <col min="2322" max="2340" width="11" style="857" customWidth="1"/>
    <col min="2341" max="2359" width="14.44140625" style="857" customWidth="1"/>
    <col min="2360" max="2551" width="9.109375" style="857"/>
    <col min="2552" max="2552" width="44.6640625" style="857" customWidth="1"/>
    <col min="2553" max="2562" width="0" style="857" hidden="1" customWidth="1"/>
    <col min="2563" max="2569" width="12.88671875" style="857" customWidth="1"/>
    <col min="2570" max="2570" width="2.109375" style="857" customWidth="1"/>
    <col min="2571" max="2571" width="44.6640625" style="857" customWidth="1"/>
    <col min="2572" max="2574" width="9.109375" style="857"/>
    <col min="2575" max="2577" width="10.5546875" style="857" bestFit="1" customWidth="1"/>
    <col min="2578" max="2596" width="11" style="857" customWidth="1"/>
    <col min="2597" max="2615" width="14.44140625" style="857" customWidth="1"/>
    <col min="2616" max="2807" width="9.109375" style="857"/>
    <col min="2808" max="2808" width="44.6640625" style="857" customWidth="1"/>
    <col min="2809" max="2818" width="0" style="857" hidden="1" customWidth="1"/>
    <col min="2819" max="2825" width="12.88671875" style="857" customWidth="1"/>
    <col min="2826" max="2826" width="2.109375" style="857" customWidth="1"/>
    <col min="2827" max="2827" width="44.6640625" style="857" customWidth="1"/>
    <col min="2828" max="2830" width="9.109375" style="857"/>
    <col min="2831" max="2833" width="10.5546875" style="857" bestFit="1" customWidth="1"/>
    <col min="2834" max="2852" width="11" style="857" customWidth="1"/>
    <col min="2853" max="2871" width="14.44140625" style="857" customWidth="1"/>
    <col min="2872" max="3063" width="9.109375" style="857"/>
    <col min="3064" max="3064" width="44.6640625" style="857" customWidth="1"/>
    <col min="3065" max="3074" width="0" style="857" hidden="1" customWidth="1"/>
    <col min="3075" max="3081" width="12.88671875" style="857" customWidth="1"/>
    <col min="3082" max="3082" width="2.109375" style="857" customWidth="1"/>
    <col min="3083" max="3083" width="44.6640625" style="857" customWidth="1"/>
    <col min="3084" max="3086" width="9.109375" style="857"/>
    <col min="3087" max="3089" width="10.5546875" style="857" bestFit="1" customWidth="1"/>
    <col min="3090" max="3108" width="11" style="857" customWidth="1"/>
    <col min="3109" max="3127" width="14.44140625" style="857" customWidth="1"/>
    <col min="3128" max="3319" width="9.109375" style="857"/>
    <col min="3320" max="3320" width="44.6640625" style="857" customWidth="1"/>
    <col min="3321" max="3330" width="0" style="857" hidden="1" customWidth="1"/>
    <col min="3331" max="3337" width="12.88671875" style="857" customWidth="1"/>
    <col min="3338" max="3338" width="2.109375" style="857" customWidth="1"/>
    <col min="3339" max="3339" width="44.6640625" style="857" customWidth="1"/>
    <col min="3340" max="3342" width="9.109375" style="857"/>
    <col min="3343" max="3345" width="10.5546875" style="857" bestFit="1" customWidth="1"/>
    <col min="3346" max="3364" width="11" style="857" customWidth="1"/>
    <col min="3365" max="3383" width="14.44140625" style="857" customWidth="1"/>
    <col min="3384" max="3575" width="9.109375" style="857"/>
    <col min="3576" max="3576" width="44.6640625" style="857" customWidth="1"/>
    <col min="3577" max="3586" width="0" style="857" hidden="1" customWidth="1"/>
    <col min="3587" max="3593" width="12.88671875" style="857" customWidth="1"/>
    <col min="3594" max="3594" width="2.109375" style="857" customWidth="1"/>
    <col min="3595" max="3595" width="44.6640625" style="857" customWidth="1"/>
    <col min="3596" max="3598" width="9.109375" style="857"/>
    <col min="3599" max="3601" width="10.5546875" style="857" bestFit="1" customWidth="1"/>
    <col min="3602" max="3620" width="11" style="857" customWidth="1"/>
    <col min="3621" max="3639" width="14.44140625" style="857" customWidth="1"/>
    <col min="3640" max="3831" width="9.109375" style="857"/>
    <col min="3832" max="3832" width="44.6640625" style="857" customWidth="1"/>
    <col min="3833" max="3842" width="0" style="857" hidden="1" customWidth="1"/>
    <col min="3843" max="3849" width="12.88671875" style="857" customWidth="1"/>
    <col min="3850" max="3850" width="2.109375" style="857" customWidth="1"/>
    <col min="3851" max="3851" width="44.6640625" style="857" customWidth="1"/>
    <col min="3852" max="3854" width="9.109375" style="857"/>
    <col min="3855" max="3857" width="10.5546875" style="857" bestFit="1" customWidth="1"/>
    <col min="3858" max="3876" width="11" style="857" customWidth="1"/>
    <col min="3877" max="3895" width="14.44140625" style="857" customWidth="1"/>
    <col min="3896" max="4087" width="9.109375" style="857"/>
    <col min="4088" max="4088" width="44.6640625" style="857" customWidth="1"/>
    <col min="4089" max="4098" width="0" style="857" hidden="1" customWidth="1"/>
    <col min="4099" max="4105" width="12.88671875" style="857" customWidth="1"/>
    <col min="4106" max="4106" width="2.109375" style="857" customWidth="1"/>
    <col min="4107" max="4107" width="44.6640625" style="857" customWidth="1"/>
    <col min="4108" max="4110" width="9.109375" style="857"/>
    <col min="4111" max="4113" width="10.5546875" style="857" bestFit="1" customWidth="1"/>
    <col min="4114" max="4132" width="11" style="857" customWidth="1"/>
    <col min="4133" max="4151" width="14.44140625" style="857" customWidth="1"/>
    <col min="4152" max="4343" width="9.109375" style="857"/>
    <col min="4344" max="4344" width="44.6640625" style="857" customWidth="1"/>
    <col min="4345" max="4354" width="0" style="857" hidden="1" customWidth="1"/>
    <col min="4355" max="4361" width="12.88671875" style="857" customWidth="1"/>
    <col min="4362" max="4362" width="2.109375" style="857" customWidth="1"/>
    <col min="4363" max="4363" width="44.6640625" style="857" customWidth="1"/>
    <col min="4364" max="4366" width="9.109375" style="857"/>
    <col min="4367" max="4369" width="10.5546875" style="857" bestFit="1" customWidth="1"/>
    <col min="4370" max="4388" width="11" style="857" customWidth="1"/>
    <col min="4389" max="4407" width="14.44140625" style="857" customWidth="1"/>
    <col min="4408" max="4599" width="9.109375" style="857"/>
    <col min="4600" max="4600" width="44.6640625" style="857" customWidth="1"/>
    <col min="4601" max="4610" width="0" style="857" hidden="1" customWidth="1"/>
    <col min="4611" max="4617" width="12.88671875" style="857" customWidth="1"/>
    <col min="4618" max="4618" width="2.109375" style="857" customWidth="1"/>
    <col min="4619" max="4619" width="44.6640625" style="857" customWidth="1"/>
    <col min="4620" max="4622" width="9.109375" style="857"/>
    <col min="4623" max="4625" width="10.5546875" style="857" bestFit="1" customWidth="1"/>
    <col min="4626" max="4644" width="11" style="857" customWidth="1"/>
    <col min="4645" max="4663" width="14.44140625" style="857" customWidth="1"/>
    <col min="4664" max="4855" width="9.109375" style="857"/>
    <col min="4856" max="4856" width="44.6640625" style="857" customWidth="1"/>
    <col min="4857" max="4866" width="0" style="857" hidden="1" customWidth="1"/>
    <col min="4867" max="4873" width="12.88671875" style="857" customWidth="1"/>
    <col min="4874" max="4874" width="2.109375" style="857" customWidth="1"/>
    <col min="4875" max="4875" width="44.6640625" style="857" customWidth="1"/>
    <col min="4876" max="4878" width="9.109375" style="857"/>
    <col min="4879" max="4881" width="10.5546875" style="857" bestFit="1" customWidth="1"/>
    <col min="4882" max="4900" width="11" style="857" customWidth="1"/>
    <col min="4901" max="4919" width="14.44140625" style="857" customWidth="1"/>
    <col min="4920" max="5111" width="9.109375" style="857"/>
    <col min="5112" max="5112" width="44.6640625" style="857" customWidth="1"/>
    <col min="5113" max="5122" width="0" style="857" hidden="1" customWidth="1"/>
    <col min="5123" max="5129" width="12.88671875" style="857" customWidth="1"/>
    <col min="5130" max="5130" width="2.109375" style="857" customWidth="1"/>
    <col min="5131" max="5131" width="44.6640625" style="857" customWidth="1"/>
    <col min="5132" max="5134" width="9.109375" style="857"/>
    <col min="5135" max="5137" width="10.5546875" style="857" bestFit="1" customWidth="1"/>
    <col min="5138" max="5156" width="11" style="857" customWidth="1"/>
    <col min="5157" max="5175" width="14.44140625" style="857" customWidth="1"/>
    <col min="5176" max="5367" width="9.109375" style="857"/>
    <col min="5368" max="5368" width="44.6640625" style="857" customWidth="1"/>
    <col min="5369" max="5378" width="0" style="857" hidden="1" customWidth="1"/>
    <col min="5379" max="5385" width="12.88671875" style="857" customWidth="1"/>
    <col min="5386" max="5386" width="2.109375" style="857" customWidth="1"/>
    <col min="5387" max="5387" width="44.6640625" style="857" customWidth="1"/>
    <col min="5388" max="5390" width="9.109375" style="857"/>
    <col min="5391" max="5393" width="10.5546875" style="857" bestFit="1" customWidth="1"/>
    <col min="5394" max="5412" width="11" style="857" customWidth="1"/>
    <col min="5413" max="5431" width="14.44140625" style="857" customWidth="1"/>
    <col min="5432" max="5623" width="9.109375" style="857"/>
    <col min="5624" max="5624" width="44.6640625" style="857" customWidth="1"/>
    <col min="5625" max="5634" width="0" style="857" hidden="1" customWidth="1"/>
    <col min="5635" max="5641" width="12.88671875" style="857" customWidth="1"/>
    <col min="5642" max="5642" width="2.109375" style="857" customWidth="1"/>
    <col min="5643" max="5643" width="44.6640625" style="857" customWidth="1"/>
    <col min="5644" max="5646" width="9.109375" style="857"/>
    <col min="5647" max="5649" width="10.5546875" style="857" bestFit="1" customWidth="1"/>
    <col min="5650" max="5668" width="11" style="857" customWidth="1"/>
    <col min="5669" max="5687" width="14.44140625" style="857" customWidth="1"/>
    <col min="5688" max="5879" width="9.109375" style="857"/>
    <col min="5880" max="5880" width="44.6640625" style="857" customWidth="1"/>
    <col min="5881" max="5890" width="0" style="857" hidden="1" customWidth="1"/>
    <col min="5891" max="5897" width="12.88671875" style="857" customWidth="1"/>
    <col min="5898" max="5898" width="2.109375" style="857" customWidth="1"/>
    <col min="5899" max="5899" width="44.6640625" style="857" customWidth="1"/>
    <col min="5900" max="5902" width="9.109375" style="857"/>
    <col min="5903" max="5905" width="10.5546875" style="857" bestFit="1" customWidth="1"/>
    <col min="5906" max="5924" width="11" style="857" customWidth="1"/>
    <col min="5925" max="5943" width="14.44140625" style="857" customWidth="1"/>
    <col min="5944" max="6135" width="9.109375" style="857"/>
    <col min="6136" max="6136" width="44.6640625" style="857" customWidth="1"/>
    <col min="6137" max="6146" width="0" style="857" hidden="1" customWidth="1"/>
    <col min="6147" max="6153" width="12.88671875" style="857" customWidth="1"/>
    <col min="6154" max="6154" width="2.109375" style="857" customWidth="1"/>
    <col min="6155" max="6155" width="44.6640625" style="857" customWidth="1"/>
    <col min="6156" max="6158" width="9.109375" style="857"/>
    <col min="6159" max="6161" width="10.5546875" style="857" bestFit="1" customWidth="1"/>
    <col min="6162" max="6180" width="11" style="857" customWidth="1"/>
    <col min="6181" max="6199" width="14.44140625" style="857" customWidth="1"/>
    <col min="6200" max="6391" width="9.109375" style="857"/>
    <col min="6392" max="6392" width="44.6640625" style="857" customWidth="1"/>
    <col min="6393" max="6402" width="0" style="857" hidden="1" customWidth="1"/>
    <col min="6403" max="6409" width="12.88671875" style="857" customWidth="1"/>
    <col min="6410" max="6410" width="2.109375" style="857" customWidth="1"/>
    <col min="6411" max="6411" width="44.6640625" style="857" customWidth="1"/>
    <col min="6412" max="6414" width="9.109375" style="857"/>
    <col min="6415" max="6417" width="10.5546875" style="857" bestFit="1" customWidth="1"/>
    <col min="6418" max="6436" width="11" style="857" customWidth="1"/>
    <col min="6437" max="6455" width="14.44140625" style="857" customWidth="1"/>
    <col min="6456" max="6647" width="9.109375" style="857"/>
    <col min="6648" max="6648" width="44.6640625" style="857" customWidth="1"/>
    <col min="6649" max="6658" width="0" style="857" hidden="1" customWidth="1"/>
    <col min="6659" max="6665" width="12.88671875" style="857" customWidth="1"/>
    <col min="6666" max="6666" width="2.109375" style="857" customWidth="1"/>
    <col min="6667" max="6667" width="44.6640625" style="857" customWidth="1"/>
    <col min="6668" max="6670" width="9.109375" style="857"/>
    <col min="6671" max="6673" width="10.5546875" style="857" bestFit="1" customWidth="1"/>
    <col min="6674" max="6692" width="11" style="857" customWidth="1"/>
    <col min="6693" max="6711" width="14.44140625" style="857" customWidth="1"/>
    <col min="6712" max="6903" width="9.109375" style="857"/>
    <col min="6904" max="6904" width="44.6640625" style="857" customWidth="1"/>
    <col min="6905" max="6914" width="0" style="857" hidden="1" customWidth="1"/>
    <col min="6915" max="6921" width="12.88671875" style="857" customWidth="1"/>
    <col min="6922" max="6922" width="2.109375" style="857" customWidth="1"/>
    <col min="6923" max="6923" width="44.6640625" style="857" customWidth="1"/>
    <col min="6924" max="6926" width="9.109375" style="857"/>
    <col min="6927" max="6929" width="10.5546875" style="857" bestFit="1" customWidth="1"/>
    <col min="6930" max="6948" width="11" style="857" customWidth="1"/>
    <col min="6949" max="6967" width="14.44140625" style="857" customWidth="1"/>
    <col min="6968" max="7159" width="9.109375" style="857"/>
    <col min="7160" max="7160" width="44.6640625" style="857" customWidth="1"/>
    <col min="7161" max="7170" width="0" style="857" hidden="1" customWidth="1"/>
    <col min="7171" max="7177" width="12.88671875" style="857" customWidth="1"/>
    <col min="7178" max="7178" width="2.109375" style="857" customWidth="1"/>
    <col min="7179" max="7179" width="44.6640625" style="857" customWidth="1"/>
    <col min="7180" max="7182" width="9.109375" style="857"/>
    <col min="7183" max="7185" width="10.5546875" style="857" bestFit="1" customWidth="1"/>
    <col min="7186" max="7204" width="11" style="857" customWidth="1"/>
    <col min="7205" max="7223" width="14.44140625" style="857" customWidth="1"/>
    <col min="7224" max="7415" width="9.109375" style="857"/>
    <col min="7416" max="7416" width="44.6640625" style="857" customWidth="1"/>
    <col min="7417" max="7426" width="0" style="857" hidden="1" customWidth="1"/>
    <col min="7427" max="7433" width="12.88671875" style="857" customWidth="1"/>
    <col min="7434" max="7434" width="2.109375" style="857" customWidth="1"/>
    <col min="7435" max="7435" width="44.6640625" style="857" customWidth="1"/>
    <col min="7436" max="7438" width="9.109375" style="857"/>
    <col min="7439" max="7441" width="10.5546875" style="857" bestFit="1" customWidth="1"/>
    <col min="7442" max="7460" width="11" style="857" customWidth="1"/>
    <col min="7461" max="7479" width="14.44140625" style="857" customWidth="1"/>
    <col min="7480" max="7671" width="9.109375" style="857"/>
    <col min="7672" max="7672" width="44.6640625" style="857" customWidth="1"/>
    <col min="7673" max="7682" width="0" style="857" hidden="1" customWidth="1"/>
    <col min="7683" max="7689" width="12.88671875" style="857" customWidth="1"/>
    <col min="7690" max="7690" width="2.109375" style="857" customWidth="1"/>
    <col min="7691" max="7691" width="44.6640625" style="857" customWidth="1"/>
    <col min="7692" max="7694" width="9.109375" style="857"/>
    <col min="7695" max="7697" width="10.5546875" style="857" bestFit="1" customWidth="1"/>
    <col min="7698" max="7716" width="11" style="857" customWidth="1"/>
    <col min="7717" max="7735" width="14.44140625" style="857" customWidth="1"/>
    <col min="7736" max="7927" width="9.109375" style="857"/>
    <col min="7928" max="7928" width="44.6640625" style="857" customWidth="1"/>
    <col min="7929" max="7938" width="0" style="857" hidden="1" customWidth="1"/>
    <col min="7939" max="7945" width="12.88671875" style="857" customWidth="1"/>
    <col min="7946" max="7946" width="2.109375" style="857" customWidth="1"/>
    <col min="7947" max="7947" width="44.6640625" style="857" customWidth="1"/>
    <col min="7948" max="7950" width="9.109375" style="857"/>
    <col min="7951" max="7953" width="10.5546875" style="857" bestFit="1" customWidth="1"/>
    <col min="7954" max="7972" width="11" style="857" customWidth="1"/>
    <col min="7973" max="7991" width="14.44140625" style="857" customWidth="1"/>
    <col min="7992" max="8183" width="9.109375" style="857"/>
    <col min="8184" max="8184" width="44.6640625" style="857" customWidth="1"/>
    <col min="8185" max="8194" width="0" style="857" hidden="1" customWidth="1"/>
    <col min="8195" max="8201" width="12.88671875" style="857" customWidth="1"/>
    <col min="8202" max="8202" width="2.109375" style="857" customWidth="1"/>
    <col min="8203" max="8203" width="44.6640625" style="857" customWidth="1"/>
    <col min="8204" max="8206" width="9.109375" style="857"/>
    <col min="8207" max="8209" width="10.5546875" style="857" bestFit="1" customWidth="1"/>
    <col min="8210" max="8228" width="11" style="857" customWidth="1"/>
    <col min="8229" max="8247" width="14.44140625" style="857" customWidth="1"/>
    <col min="8248" max="8439" width="9.109375" style="857"/>
    <col min="8440" max="8440" width="44.6640625" style="857" customWidth="1"/>
    <col min="8441" max="8450" width="0" style="857" hidden="1" customWidth="1"/>
    <col min="8451" max="8457" width="12.88671875" style="857" customWidth="1"/>
    <col min="8458" max="8458" width="2.109375" style="857" customWidth="1"/>
    <col min="8459" max="8459" width="44.6640625" style="857" customWidth="1"/>
    <col min="8460" max="8462" width="9.109375" style="857"/>
    <col min="8463" max="8465" width="10.5546875" style="857" bestFit="1" customWidth="1"/>
    <col min="8466" max="8484" width="11" style="857" customWidth="1"/>
    <col min="8485" max="8503" width="14.44140625" style="857" customWidth="1"/>
    <col min="8504" max="8695" width="9.109375" style="857"/>
    <col min="8696" max="8696" width="44.6640625" style="857" customWidth="1"/>
    <col min="8697" max="8706" width="0" style="857" hidden="1" customWidth="1"/>
    <col min="8707" max="8713" width="12.88671875" style="857" customWidth="1"/>
    <col min="8714" max="8714" width="2.109375" style="857" customWidth="1"/>
    <col min="8715" max="8715" width="44.6640625" style="857" customWidth="1"/>
    <col min="8716" max="8718" width="9.109375" style="857"/>
    <col min="8719" max="8721" width="10.5546875" style="857" bestFit="1" customWidth="1"/>
    <col min="8722" max="8740" width="11" style="857" customWidth="1"/>
    <col min="8741" max="8759" width="14.44140625" style="857" customWidth="1"/>
    <col min="8760" max="8951" width="9.109375" style="857"/>
    <col min="8952" max="8952" width="44.6640625" style="857" customWidth="1"/>
    <col min="8953" max="8962" width="0" style="857" hidden="1" customWidth="1"/>
    <col min="8963" max="8969" width="12.88671875" style="857" customWidth="1"/>
    <col min="8970" max="8970" width="2.109375" style="857" customWidth="1"/>
    <col min="8971" max="8971" width="44.6640625" style="857" customWidth="1"/>
    <col min="8972" max="8974" width="9.109375" style="857"/>
    <col min="8975" max="8977" width="10.5546875" style="857" bestFit="1" customWidth="1"/>
    <col min="8978" max="8996" width="11" style="857" customWidth="1"/>
    <col min="8997" max="9015" width="14.44140625" style="857" customWidth="1"/>
    <col min="9016" max="9207" width="9.109375" style="857"/>
    <col min="9208" max="9208" width="44.6640625" style="857" customWidth="1"/>
    <col min="9209" max="9218" width="0" style="857" hidden="1" customWidth="1"/>
    <col min="9219" max="9225" width="12.88671875" style="857" customWidth="1"/>
    <col min="9226" max="9226" width="2.109375" style="857" customWidth="1"/>
    <col min="9227" max="9227" width="44.6640625" style="857" customWidth="1"/>
    <col min="9228" max="9230" width="9.109375" style="857"/>
    <col min="9231" max="9233" width="10.5546875" style="857" bestFit="1" customWidth="1"/>
    <col min="9234" max="9252" width="11" style="857" customWidth="1"/>
    <col min="9253" max="9271" width="14.44140625" style="857" customWidth="1"/>
    <col min="9272" max="9463" width="9.109375" style="857"/>
    <col min="9464" max="9464" width="44.6640625" style="857" customWidth="1"/>
    <col min="9465" max="9474" width="0" style="857" hidden="1" customWidth="1"/>
    <col min="9475" max="9481" width="12.88671875" style="857" customWidth="1"/>
    <col min="9482" max="9482" width="2.109375" style="857" customWidth="1"/>
    <col min="9483" max="9483" width="44.6640625" style="857" customWidth="1"/>
    <col min="9484" max="9486" width="9.109375" style="857"/>
    <col min="9487" max="9489" width="10.5546875" style="857" bestFit="1" customWidth="1"/>
    <col min="9490" max="9508" width="11" style="857" customWidth="1"/>
    <col min="9509" max="9527" width="14.44140625" style="857" customWidth="1"/>
    <col min="9528" max="9719" width="9.109375" style="857"/>
    <col min="9720" max="9720" width="44.6640625" style="857" customWidth="1"/>
    <col min="9721" max="9730" width="0" style="857" hidden="1" customWidth="1"/>
    <col min="9731" max="9737" width="12.88671875" style="857" customWidth="1"/>
    <col min="9738" max="9738" width="2.109375" style="857" customWidth="1"/>
    <col min="9739" max="9739" width="44.6640625" style="857" customWidth="1"/>
    <col min="9740" max="9742" width="9.109375" style="857"/>
    <col min="9743" max="9745" width="10.5546875" style="857" bestFit="1" customWidth="1"/>
    <col min="9746" max="9764" width="11" style="857" customWidth="1"/>
    <col min="9765" max="9783" width="14.44140625" style="857" customWidth="1"/>
    <col min="9784" max="9975" width="9.109375" style="857"/>
    <col min="9976" max="9976" width="44.6640625" style="857" customWidth="1"/>
    <col min="9977" max="9986" width="0" style="857" hidden="1" customWidth="1"/>
    <col min="9987" max="9993" width="12.88671875" style="857" customWidth="1"/>
    <col min="9994" max="9994" width="2.109375" style="857" customWidth="1"/>
    <col min="9995" max="9995" width="44.6640625" style="857" customWidth="1"/>
    <col min="9996" max="9998" width="9.109375" style="857"/>
    <col min="9999" max="10001" width="10.5546875" style="857" bestFit="1" customWidth="1"/>
    <col min="10002" max="10020" width="11" style="857" customWidth="1"/>
    <col min="10021" max="10039" width="14.44140625" style="857" customWidth="1"/>
    <col min="10040" max="10231" width="9.109375" style="857"/>
    <col min="10232" max="10232" width="44.6640625" style="857" customWidth="1"/>
    <col min="10233" max="10242" width="0" style="857" hidden="1" customWidth="1"/>
    <col min="10243" max="10249" width="12.88671875" style="857" customWidth="1"/>
    <col min="10250" max="10250" width="2.109375" style="857" customWidth="1"/>
    <col min="10251" max="10251" width="44.6640625" style="857" customWidth="1"/>
    <col min="10252" max="10254" width="9.109375" style="857"/>
    <col min="10255" max="10257" width="10.5546875" style="857" bestFit="1" customWidth="1"/>
    <col min="10258" max="10276" width="11" style="857" customWidth="1"/>
    <col min="10277" max="10295" width="14.44140625" style="857" customWidth="1"/>
    <col min="10296" max="10487" width="9.109375" style="857"/>
    <col min="10488" max="10488" width="44.6640625" style="857" customWidth="1"/>
    <col min="10489" max="10498" width="0" style="857" hidden="1" customWidth="1"/>
    <col min="10499" max="10505" width="12.88671875" style="857" customWidth="1"/>
    <col min="10506" max="10506" width="2.109375" style="857" customWidth="1"/>
    <col min="10507" max="10507" width="44.6640625" style="857" customWidth="1"/>
    <col min="10508" max="10510" width="9.109375" style="857"/>
    <col min="10511" max="10513" width="10.5546875" style="857" bestFit="1" customWidth="1"/>
    <col min="10514" max="10532" width="11" style="857" customWidth="1"/>
    <col min="10533" max="10551" width="14.44140625" style="857" customWidth="1"/>
    <col min="10552" max="10743" width="9.109375" style="857"/>
    <col min="10744" max="10744" width="44.6640625" style="857" customWidth="1"/>
    <col min="10745" max="10754" width="0" style="857" hidden="1" customWidth="1"/>
    <col min="10755" max="10761" width="12.88671875" style="857" customWidth="1"/>
    <col min="10762" max="10762" width="2.109375" style="857" customWidth="1"/>
    <col min="10763" max="10763" width="44.6640625" style="857" customWidth="1"/>
    <col min="10764" max="10766" width="9.109375" style="857"/>
    <col min="10767" max="10769" width="10.5546875" style="857" bestFit="1" customWidth="1"/>
    <col min="10770" max="10788" width="11" style="857" customWidth="1"/>
    <col min="10789" max="10807" width="14.44140625" style="857" customWidth="1"/>
    <col min="10808" max="10999" width="9.109375" style="857"/>
    <col min="11000" max="11000" width="44.6640625" style="857" customWidth="1"/>
    <col min="11001" max="11010" width="0" style="857" hidden="1" customWidth="1"/>
    <col min="11011" max="11017" width="12.88671875" style="857" customWidth="1"/>
    <col min="11018" max="11018" width="2.109375" style="857" customWidth="1"/>
    <col min="11019" max="11019" width="44.6640625" style="857" customWidth="1"/>
    <col min="11020" max="11022" width="9.109375" style="857"/>
    <col min="11023" max="11025" width="10.5546875" style="857" bestFit="1" customWidth="1"/>
    <col min="11026" max="11044" width="11" style="857" customWidth="1"/>
    <col min="11045" max="11063" width="14.44140625" style="857" customWidth="1"/>
    <col min="11064" max="11255" width="9.109375" style="857"/>
    <col min="11256" max="11256" width="44.6640625" style="857" customWidth="1"/>
    <col min="11257" max="11266" width="0" style="857" hidden="1" customWidth="1"/>
    <col min="11267" max="11273" width="12.88671875" style="857" customWidth="1"/>
    <col min="11274" max="11274" width="2.109375" style="857" customWidth="1"/>
    <col min="11275" max="11275" width="44.6640625" style="857" customWidth="1"/>
    <col min="11276" max="11278" width="9.109375" style="857"/>
    <col min="11279" max="11281" width="10.5546875" style="857" bestFit="1" customWidth="1"/>
    <col min="11282" max="11300" width="11" style="857" customWidth="1"/>
    <col min="11301" max="11319" width="14.44140625" style="857" customWidth="1"/>
    <col min="11320" max="11511" width="9.109375" style="857"/>
    <col min="11512" max="11512" width="44.6640625" style="857" customWidth="1"/>
    <col min="11513" max="11522" width="0" style="857" hidden="1" customWidth="1"/>
    <col min="11523" max="11529" width="12.88671875" style="857" customWidth="1"/>
    <col min="11530" max="11530" width="2.109375" style="857" customWidth="1"/>
    <col min="11531" max="11531" width="44.6640625" style="857" customWidth="1"/>
    <col min="11532" max="11534" width="9.109375" style="857"/>
    <col min="11535" max="11537" width="10.5546875" style="857" bestFit="1" customWidth="1"/>
    <col min="11538" max="11556" width="11" style="857" customWidth="1"/>
    <col min="11557" max="11575" width="14.44140625" style="857" customWidth="1"/>
    <col min="11576" max="11767" width="9.109375" style="857"/>
    <col min="11768" max="11768" width="44.6640625" style="857" customWidth="1"/>
    <col min="11769" max="11778" width="0" style="857" hidden="1" customWidth="1"/>
    <col min="11779" max="11785" width="12.88671875" style="857" customWidth="1"/>
    <col min="11786" max="11786" width="2.109375" style="857" customWidth="1"/>
    <col min="11787" max="11787" width="44.6640625" style="857" customWidth="1"/>
    <col min="11788" max="11790" width="9.109375" style="857"/>
    <col min="11791" max="11793" width="10.5546875" style="857" bestFit="1" customWidth="1"/>
    <col min="11794" max="11812" width="11" style="857" customWidth="1"/>
    <col min="11813" max="11831" width="14.44140625" style="857" customWidth="1"/>
    <col min="11832" max="12023" width="9.109375" style="857"/>
    <col min="12024" max="12024" width="44.6640625" style="857" customWidth="1"/>
    <col min="12025" max="12034" width="0" style="857" hidden="1" customWidth="1"/>
    <col min="12035" max="12041" width="12.88671875" style="857" customWidth="1"/>
    <col min="12042" max="12042" width="2.109375" style="857" customWidth="1"/>
    <col min="12043" max="12043" width="44.6640625" style="857" customWidth="1"/>
    <col min="12044" max="12046" width="9.109375" style="857"/>
    <col min="12047" max="12049" width="10.5546875" style="857" bestFit="1" customWidth="1"/>
    <col min="12050" max="12068" width="11" style="857" customWidth="1"/>
    <col min="12069" max="12087" width="14.44140625" style="857" customWidth="1"/>
    <col min="12088" max="12279" width="9.109375" style="857"/>
    <col min="12280" max="12280" width="44.6640625" style="857" customWidth="1"/>
    <col min="12281" max="12290" width="0" style="857" hidden="1" customWidth="1"/>
    <col min="12291" max="12297" width="12.88671875" style="857" customWidth="1"/>
    <col min="12298" max="12298" width="2.109375" style="857" customWidth="1"/>
    <col min="12299" max="12299" width="44.6640625" style="857" customWidth="1"/>
    <col min="12300" max="12302" width="9.109375" style="857"/>
    <col min="12303" max="12305" width="10.5546875" style="857" bestFit="1" customWidth="1"/>
    <col min="12306" max="12324" width="11" style="857" customWidth="1"/>
    <col min="12325" max="12343" width="14.44140625" style="857" customWidth="1"/>
    <col min="12344" max="12535" width="9.109375" style="857"/>
    <col min="12536" max="12536" width="44.6640625" style="857" customWidth="1"/>
    <col min="12537" max="12546" width="0" style="857" hidden="1" customWidth="1"/>
    <col min="12547" max="12553" width="12.88671875" style="857" customWidth="1"/>
    <col min="12554" max="12554" width="2.109375" style="857" customWidth="1"/>
    <col min="12555" max="12555" width="44.6640625" style="857" customWidth="1"/>
    <col min="12556" max="12558" width="9.109375" style="857"/>
    <col min="12559" max="12561" width="10.5546875" style="857" bestFit="1" customWidth="1"/>
    <col min="12562" max="12580" width="11" style="857" customWidth="1"/>
    <col min="12581" max="12599" width="14.44140625" style="857" customWidth="1"/>
    <col min="12600" max="12791" width="9.109375" style="857"/>
    <col min="12792" max="12792" width="44.6640625" style="857" customWidth="1"/>
    <col min="12793" max="12802" width="0" style="857" hidden="1" customWidth="1"/>
    <col min="12803" max="12809" width="12.88671875" style="857" customWidth="1"/>
    <col min="12810" max="12810" width="2.109375" style="857" customWidth="1"/>
    <col min="12811" max="12811" width="44.6640625" style="857" customWidth="1"/>
    <col min="12812" max="12814" width="9.109375" style="857"/>
    <col min="12815" max="12817" width="10.5546875" style="857" bestFit="1" customWidth="1"/>
    <col min="12818" max="12836" width="11" style="857" customWidth="1"/>
    <col min="12837" max="12855" width="14.44140625" style="857" customWidth="1"/>
    <col min="12856" max="13047" width="9.109375" style="857"/>
    <col min="13048" max="13048" width="44.6640625" style="857" customWidth="1"/>
    <col min="13049" max="13058" width="0" style="857" hidden="1" customWidth="1"/>
    <col min="13059" max="13065" width="12.88671875" style="857" customWidth="1"/>
    <col min="13066" max="13066" width="2.109375" style="857" customWidth="1"/>
    <col min="13067" max="13067" width="44.6640625" style="857" customWidth="1"/>
    <col min="13068" max="13070" width="9.109375" style="857"/>
    <col min="13071" max="13073" width="10.5546875" style="857" bestFit="1" customWidth="1"/>
    <col min="13074" max="13092" width="11" style="857" customWidth="1"/>
    <col min="13093" max="13111" width="14.44140625" style="857" customWidth="1"/>
    <col min="13112" max="13303" width="9.109375" style="857"/>
    <col min="13304" max="13304" width="44.6640625" style="857" customWidth="1"/>
    <col min="13305" max="13314" width="0" style="857" hidden="1" customWidth="1"/>
    <col min="13315" max="13321" width="12.88671875" style="857" customWidth="1"/>
    <col min="13322" max="13322" width="2.109375" style="857" customWidth="1"/>
    <col min="13323" max="13323" width="44.6640625" style="857" customWidth="1"/>
    <col min="13324" max="13326" width="9.109375" style="857"/>
    <col min="13327" max="13329" width="10.5546875" style="857" bestFit="1" customWidth="1"/>
    <col min="13330" max="13348" width="11" style="857" customWidth="1"/>
    <col min="13349" max="13367" width="14.44140625" style="857" customWidth="1"/>
    <col min="13368" max="13559" width="9.109375" style="857"/>
    <col min="13560" max="13560" width="44.6640625" style="857" customWidth="1"/>
    <col min="13561" max="13570" width="0" style="857" hidden="1" customWidth="1"/>
    <col min="13571" max="13577" width="12.88671875" style="857" customWidth="1"/>
    <col min="13578" max="13578" width="2.109375" style="857" customWidth="1"/>
    <col min="13579" max="13579" width="44.6640625" style="857" customWidth="1"/>
    <col min="13580" max="13582" width="9.109375" style="857"/>
    <col min="13583" max="13585" width="10.5546875" style="857" bestFit="1" customWidth="1"/>
    <col min="13586" max="13604" width="11" style="857" customWidth="1"/>
    <col min="13605" max="13623" width="14.44140625" style="857" customWidth="1"/>
    <col min="13624" max="13815" width="9.109375" style="857"/>
    <col min="13816" max="13816" width="44.6640625" style="857" customWidth="1"/>
    <col min="13817" max="13826" width="0" style="857" hidden="1" customWidth="1"/>
    <col min="13827" max="13833" width="12.88671875" style="857" customWidth="1"/>
    <col min="13834" max="13834" width="2.109375" style="857" customWidth="1"/>
    <col min="13835" max="13835" width="44.6640625" style="857" customWidth="1"/>
    <col min="13836" max="13838" width="9.109375" style="857"/>
    <col min="13839" max="13841" width="10.5546875" style="857" bestFit="1" customWidth="1"/>
    <col min="13842" max="13860" width="11" style="857" customWidth="1"/>
    <col min="13861" max="13879" width="14.44140625" style="857" customWidth="1"/>
    <col min="13880" max="14071" width="9.109375" style="857"/>
    <col min="14072" max="14072" width="44.6640625" style="857" customWidth="1"/>
    <col min="14073" max="14082" width="0" style="857" hidden="1" customWidth="1"/>
    <col min="14083" max="14089" width="12.88671875" style="857" customWidth="1"/>
    <col min="14090" max="14090" width="2.109375" style="857" customWidth="1"/>
    <col min="14091" max="14091" width="44.6640625" style="857" customWidth="1"/>
    <col min="14092" max="14094" width="9.109375" style="857"/>
    <col min="14095" max="14097" width="10.5546875" style="857" bestFit="1" customWidth="1"/>
    <col min="14098" max="14116" width="11" style="857" customWidth="1"/>
    <col min="14117" max="14135" width="14.44140625" style="857" customWidth="1"/>
    <col min="14136" max="14327" width="9.109375" style="857"/>
    <col min="14328" max="14328" width="44.6640625" style="857" customWidth="1"/>
    <col min="14329" max="14338" width="0" style="857" hidden="1" customWidth="1"/>
    <col min="14339" max="14345" width="12.88671875" style="857" customWidth="1"/>
    <col min="14346" max="14346" width="2.109375" style="857" customWidth="1"/>
    <col min="14347" max="14347" width="44.6640625" style="857" customWidth="1"/>
    <col min="14348" max="14350" width="9.109375" style="857"/>
    <col min="14351" max="14353" width="10.5546875" style="857" bestFit="1" customWidth="1"/>
    <col min="14354" max="14372" width="11" style="857" customWidth="1"/>
    <col min="14373" max="14391" width="14.44140625" style="857" customWidth="1"/>
    <col min="14392" max="14583" width="9.109375" style="857"/>
    <col min="14584" max="14584" width="44.6640625" style="857" customWidth="1"/>
    <col min="14585" max="14594" width="0" style="857" hidden="1" customWidth="1"/>
    <col min="14595" max="14601" width="12.88671875" style="857" customWidth="1"/>
    <col min="14602" max="14602" width="2.109375" style="857" customWidth="1"/>
    <col min="14603" max="14603" width="44.6640625" style="857" customWidth="1"/>
    <col min="14604" max="14606" width="9.109375" style="857"/>
    <col min="14607" max="14609" width="10.5546875" style="857" bestFit="1" customWidth="1"/>
    <col min="14610" max="14628" width="11" style="857" customWidth="1"/>
    <col min="14629" max="14647" width="14.44140625" style="857" customWidth="1"/>
    <col min="14648" max="14839" width="9.109375" style="857"/>
    <col min="14840" max="14840" width="44.6640625" style="857" customWidth="1"/>
    <col min="14841" max="14850" width="0" style="857" hidden="1" customWidth="1"/>
    <col min="14851" max="14857" width="12.88671875" style="857" customWidth="1"/>
    <col min="14858" max="14858" width="2.109375" style="857" customWidth="1"/>
    <col min="14859" max="14859" width="44.6640625" style="857" customWidth="1"/>
    <col min="14860" max="14862" width="9.109375" style="857"/>
    <col min="14863" max="14865" width="10.5546875" style="857" bestFit="1" customWidth="1"/>
    <col min="14866" max="14884" width="11" style="857" customWidth="1"/>
    <col min="14885" max="14903" width="14.44140625" style="857" customWidth="1"/>
    <col min="14904" max="15095" width="9.109375" style="857"/>
    <col min="15096" max="15096" width="44.6640625" style="857" customWidth="1"/>
    <col min="15097" max="15106" width="0" style="857" hidden="1" customWidth="1"/>
    <col min="15107" max="15113" width="12.88671875" style="857" customWidth="1"/>
    <col min="15114" max="15114" width="2.109375" style="857" customWidth="1"/>
    <col min="15115" max="15115" width="44.6640625" style="857" customWidth="1"/>
    <col min="15116" max="15118" width="9.109375" style="857"/>
    <col min="15119" max="15121" width="10.5546875" style="857" bestFit="1" customWidth="1"/>
    <col min="15122" max="15140" width="11" style="857" customWidth="1"/>
    <col min="15141" max="15159" width="14.44140625" style="857" customWidth="1"/>
    <col min="15160" max="15351" width="9.109375" style="857"/>
    <col min="15352" max="15352" width="44.6640625" style="857" customWidth="1"/>
    <col min="15353" max="15362" width="0" style="857" hidden="1" customWidth="1"/>
    <col min="15363" max="15369" width="12.88671875" style="857" customWidth="1"/>
    <col min="15370" max="15370" width="2.109375" style="857" customWidth="1"/>
    <col min="15371" max="15371" width="44.6640625" style="857" customWidth="1"/>
    <col min="15372" max="15374" width="9.109375" style="857"/>
    <col min="15375" max="15377" width="10.5546875" style="857" bestFit="1" customWidth="1"/>
    <col min="15378" max="15396" width="11" style="857" customWidth="1"/>
    <col min="15397" max="15415" width="14.44140625" style="857" customWidth="1"/>
    <col min="15416" max="15607" width="9.109375" style="857"/>
    <col min="15608" max="15608" width="44.6640625" style="857" customWidth="1"/>
    <col min="15609" max="15618" width="0" style="857" hidden="1" customWidth="1"/>
    <col min="15619" max="15625" width="12.88671875" style="857" customWidth="1"/>
    <col min="15626" max="15626" width="2.109375" style="857" customWidth="1"/>
    <col min="15627" max="15627" width="44.6640625" style="857" customWidth="1"/>
    <col min="15628" max="15630" width="9.109375" style="857"/>
    <col min="15631" max="15633" width="10.5546875" style="857" bestFit="1" customWidth="1"/>
    <col min="15634" max="15652" width="11" style="857" customWidth="1"/>
    <col min="15653" max="15671" width="14.44140625" style="857" customWidth="1"/>
    <col min="15672" max="15863" width="9.109375" style="857"/>
    <col min="15864" max="15864" width="44.6640625" style="857" customWidth="1"/>
    <col min="15865" max="15874" width="0" style="857" hidden="1" customWidth="1"/>
    <col min="15875" max="15881" width="12.88671875" style="857" customWidth="1"/>
    <col min="15882" max="15882" width="2.109375" style="857" customWidth="1"/>
    <col min="15883" max="15883" width="44.6640625" style="857" customWidth="1"/>
    <col min="15884" max="15886" width="9.109375" style="857"/>
    <col min="15887" max="15889" width="10.5546875" style="857" bestFit="1" customWidth="1"/>
    <col min="15890" max="15908" width="11" style="857" customWidth="1"/>
    <col min="15909" max="15927" width="14.44140625" style="857" customWidth="1"/>
    <col min="15928" max="16119" width="9.109375" style="857"/>
    <col min="16120" max="16120" width="44.6640625" style="857" customWidth="1"/>
    <col min="16121" max="16130" width="0" style="857" hidden="1" customWidth="1"/>
    <col min="16131" max="16137" width="12.88671875" style="857" customWidth="1"/>
    <col min="16138" max="16138" width="2.109375" style="857" customWidth="1"/>
    <col min="16139" max="16139" width="44.6640625" style="857" customWidth="1"/>
    <col min="16140" max="16142" width="9.109375" style="857"/>
    <col min="16143" max="16145" width="10.5546875" style="857" bestFit="1" customWidth="1"/>
    <col min="16146" max="16164" width="11" style="857" customWidth="1"/>
    <col min="16165" max="16183" width="14.44140625" style="857" customWidth="1"/>
    <col min="16184" max="16384" width="9.109375" style="857"/>
  </cols>
  <sheetData>
    <row r="1" spans="1:52" ht="21" customHeight="1">
      <c r="A1" s="895" t="s">
        <v>1108</v>
      </c>
      <c r="B1" s="896"/>
      <c r="D1" s="896"/>
      <c r="E1" s="896"/>
      <c r="F1" s="896"/>
      <c r="G1" s="896"/>
      <c r="H1" s="1288" t="s">
        <v>751</v>
      </c>
      <c r="I1" s="897"/>
      <c r="J1" s="897"/>
      <c r="K1" s="898"/>
    </row>
    <row r="2" spans="1:52" ht="21" customHeight="1">
      <c r="A2" s="900" t="s">
        <v>1109</v>
      </c>
      <c r="B2" s="901"/>
      <c r="C2" s="901"/>
      <c r="D2" s="901"/>
      <c r="E2" s="901"/>
      <c r="F2" s="901"/>
      <c r="G2" s="901"/>
      <c r="H2" s="901"/>
      <c r="I2" s="902"/>
      <c r="J2" s="902"/>
      <c r="K2" s="903" t="s">
        <v>632</v>
      </c>
    </row>
    <row r="3" spans="1:52">
      <c r="A3" s="1418"/>
      <c r="B3" s="877"/>
      <c r="C3" s="877"/>
      <c r="D3" s="877"/>
      <c r="E3" s="877"/>
      <c r="F3" s="877"/>
      <c r="G3" s="877"/>
      <c r="H3" s="1121"/>
      <c r="I3" s="904" t="s">
        <v>4</v>
      </c>
      <c r="J3" s="904"/>
      <c r="K3" s="897"/>
    </row>
    <row r="4" spans="1:52" ht="23.25" customHeight="1">
      <c r="A4" s="1419"/>
      <c r="B4" s="903">
        <v>2013</v>
      </c>
      <c r="C4" s="903">
        <v>2014</v>
      </c>
      <c r="D4" s="903">
        <v>2015</v>
      </c>
      <c r="E4" s="903">
        <v>2016</v>
      </c>
      <c r="F4" s="903">
        <v>2017</v>
      </c>
      <c r="G4" s="903">
        <v>2018</v>
      </c>
      <c r="H4" s="903">
        <v>2019</v>
      </c>
      <c r="I4" s="905" t="s">
        <v>331</v>
      </c>
      <c r="J4" s="905"/>
      <c r="K4" s="902"/>
      <c r="M4" s="877"/>
    </row>
    <row r="5" spans="1:52" ht="42" customHeight="1">
      <c r="A5" s="1285" t="s">
        <v>633</v>
      </c>
      <c r="B5" s="1286">
        <v>161480.91470199998</v>
      </c>
      <c r="C5" s="1286">
        <v>166504.86179499998</v>
      </c>
      <c r="D5" s="1286">
        <v>150982.11376599999</v>
      </c>
      <c r="E5" s="1286">
        <v>149246.99926300001</v>
      </c>
      <c r="F5" s="1286">
        <v>164494.61931600003</v>
      </c>
      <c r="G5" s="1286">
        <v>177168.75628799998</v>
      </c>
      <c r="H5" s="1286">
        <v>180832.72200000001</v>
      </c>
      <c r="I5" s="1287">
        <f>(H5/G5-1)*100</f>
        <v>2.0680653794532544</v>
      </c>
      <c r="J5" s="904"/>
      <c r="K5" s="897" t="s">
        <v>138</v>
      </c>
      <c r="M5" s="872"/>
    </row>
    <row r="6" spans="1:52" ht="42" customHeight="1">
      <c r="A6" s="1285" t="s">
        <v>634</v>
      </c>
      <c r="B6" s="1286">
        <v>260822.803002</v>
      </c>
      <c r="C6" s="1286">
        <v>251142.42920500002</v>
      </c>
      <c r="D6" s="1286">
        <v>213619.21145500001</v>
      </c>
      <c r="E6" s="1286">
        <v>202189.241859</v>
      </c>
      <c r="F6" s="1286">
        <v>238715.127912</v>
      </c>
      <c r="G6" s="1286">
        <v>231152.48264500001</v>
      </c>
      <c r="H6" s="1286">
        <v>210345.20300000001</v>
      </c>
      <c r="I6" s="1287">
        <f t="shared" ref="I6:I8" si="0">(H6/G6-1)*100</f>
        <v>-9.0015384679884463</v>
      </c>
      <c r="J6" s="904"/>
      <c r="K6" s="897" t="s">
        <v>635</v>
      </c>
    </row>
    <row r="7" spans="1:52" ht="42" customHeight="1">
      <c r="A7" s="1246" t="s">
        <v>636</v>
      </c>
      <c r="B7" s="1247">
        <f t="shared" ref="B7:E7" si="1">B5+B6</f>
        <v>422303.71770399995</v>
      </c>
      <c r="C7" s="1247">
        <f t="shared" si="1"/>
        <v>417647.29099999997</v>
      </c>
      <c r="D7" s="1247">
        <f t="shared" si="1"/>
        <v>364601.32522100001</v>
      </c>
      <c r="E7" s="1247">
        <f t="shared" si="1"/>
        <v>351436.24112200004</v>
      </c>
      <c r="F7" s="1247">
        <f>F5+F6</f>
        <v>403209.74722800002</v>
      </c>
      <c r="G7" s="1247">
        <f>G5+G6</f>
        <v>408321.23893300002</v>
      </c>
      <c r="H7" s="1247">
        <f>H5+H6</f>
        <v>391177.92500000005</v>
      </c>
      <c r="I7" s="1253">
        <f t="shared" si="0"/>
        <v>-4.1984869505680926</v>
      </c>
      <c r="J7" s="907"/>
      <c r="K7" s="906" t="s">
        <v>637</v>
      </c>
    </row>
    <row r="8" spans="1:52" ht="42" customHeight="1">
      <c r="A8" s="1246" t="s">
        <v>638</v>
      </c>
      <c r="B8" s="1247">
        <f t="shared" ref="B8:D8" si="2">B5-B6</f>
        <v>-99341.888300000021</v>
      </c>
      <c r="C8" s="1247">
        <f t="shared" si="2"/>
        <v>-84637.567410000047</v>
      </c>
      <c r="D8" s="1247">
        <f t="shared" si="2"/>
        <v>-62637.097689000017</v>
      </c>
      <c r="E8" s="1247">
        <f>E5-E6</f>
        <v>-52942.242595999996</v>
      </c>
      <c r="F8" s="1247">
        <f>F5-F6</f>
        <v>-74220.508595999971</v>
      </c>
      <c r="G8" s="1247">
        <f>G5-G6</f>
        <v>-53983.726357000036</v>
      </c>
      <c r="H8" s="1247">
        <f>H5-H6</f>
        <v>-29512.481</v>
      </c>
      <c r="I8" s="1253">
        <f t="shared" si="0"/>
        <v>-45.330782086381227</v>
      </c>
      <c r="J8" s="907"/>
      <c r="K8" s="906" t="s">
        <v>639</v>
      </c>
    </row>
    <row r="9" spans="1:52" ht="42" customHeight="1">
      <c r="A9" s="1246" t="s">
        <v>1037</v>
      </c>
      <c r="B9" s="1248">
        <f t="shared" ref="B9:H9" si="3">B5/B6*100</f>
        <v>61.912115368517739</v>
      </c>
      <c r="C9" s="1248">
        <f t="shared" si="3"/>
        <v>66.298977166891646</v>
      </c>
      <c r="D9" s="1248">
        <f t="shared" si="3"/>
        <v>70.67815330729519</v>
      </c>
      <c r="E9" s="1248">
        <f t="shared" si="3"/>
        <v>73.815499722324432</v>
      </c>
      <c r="F9" s="1248">
        <f t="shared" si="3"/>
        <v>68.908334697849298</v>
      </c>
      <c r="G9" s="1248">
        <f t="shared" si="3"/>
        <v>76.645837527123888</v>
      </c>
      <c r="H9" s="1248">
        <f t="shared" si="3"/>
        <v>85.969501286891727</v>
      </c>
      <c r="I9" s="1248"/>
      <c r="J9" s="907"/>
      <c r="K9" s="906" t="s">
        <v>640</v>
      </c>
      <c r="M9" s="911"/>
      <c r="R9" s="912"/>
      <c r="S9" s="912"/>
      <c r="T9" s="912"/>
      <c r="U9" s="912"/>
      <c r="V9" s="912"/>
      <c r="W9" s="912"/>
      <c r="X9" s="912"/>
      <c r="Y9" s="912"/>
      <c r="Z9" s="912"/>
      <c r="AA9" s="912"/>
      <c r="AB9" s="912"/>
      <c r="AC9" s="912"/>
      <c r="AD9" s="912"/>
      <c r="AE9" s="912"/>
      <c r="AF9" s="912"/>
      <c r="AG9" s="912"/>
      <c r="AH9" s="912"/>
      <c r="AI9" s="912"/>
      <c r="AJ9" s="912"/>
      <c r="AK9" s="912"/>
      <c r="AL9" s="875">
        <v>2005</v>
      </c>
      <c r="AM9" s="875">
        <v>2006</v>
      </c>
      <c r="AN9" s="875">
        <v>2007</v>
      </c>
      <c r="AO9" s="913">
        <v>2008</v>
      </c>
      <c r="AP9" s="875">
        <v>2009</v>
      </c>
      <c r="AQ9" s="875">
        <v>2010</v>
      </c>
      <c r="AR9" s="875">
        <v>2011</v>
      </c>
      <c r="AS9" s="913">
        <v>2012</v>
      </c>
      <c r="AT9" s="875">
        <v>2013</v>
      </c>
      <c r="AU9" s="875">
        <v>2014</v>
      </c>
      <c r="AV9" s="875">
        <v>2015</v>
      </c>
      <c r="AW9" s="913">
        <v>2016</v>
      </c>
      <c r="AX9" s="913">
        <v>2017</v>
      </c>
      <c r="AY9" s="913">
        <v>2018</v>
      </c>
      <c r="AZ9" s="913">
        <v>2019</v>
      </c>
    </row>
    <row r="10" spans="1:52" ht="42" customHeight="1">
      <c r="A10" s="1246" t="s">
        <v>641</v>
      </c>
      <c r="B10" s="1248">
        <f t="shared" ref="B10:H10" si="4">B5/AT10*100</f>
        <v>19.619961351033478</v>
      </c>
      <c r="C10" s="1248">
        <f t="shared" si="4"/>
        <v>20.829510964259352</v>
      </c>
      <c r="D10" s="1248">
        <f t="shared" si="4"/>
        <v>17.51778541605028</v>
      </c>
      <c r="E10" s="1248">
        <f t="shared" si="4"/>
        <v>17.299106022528122</v>
      </c>
      <c r="F10" s="1248">
        <f t="shared" si="4"/>
        <v>19.318444058767575</v>
      </c>
      <c r="G10" s="1248">
        <f t="shared" si="4"/>
        <v>22.59554823482598</v>
      </c>
      <c r="H10" s="1248">
        <f t="shared" si="4"/>
        <v>23.992888616452586</v>
      </c>
      <c r="I10" s="907"/>
      <c r="J10" s="907"/>
      <c r="K10" s="906" t="s">
        <v>642</v>
      </c>
      <c r="O10" s="868"/>
      <c r="P10" s="868"/>
      <c r="Q10" s="914"/>
      <c r="R10" s="914"/>
      <c r="S10" s="914"/>
      <c r="T10" s="914"/>
      <c r="U10" s="914"/>
      <c r="V10" s="914"/>
      <c r="W10" s="914"/>
      <c r="X10" s="914"/>
      <c r="Y10" s="914"/>
      <c r="Z10" s="914"/>
      <c r="AA10" s="914"/>
      <c r="AB10" s="914"/>
      <c r="AC10" s="914"/>
      <c r="AD10" s="914"/>
      <c r="AE10" s="914"/>
      <c r="AF10" s="914"/>
      <c r="AG10" s="914"/>
      <c r="AH10" s="914"/>
      <c r="AI10" s="914"/>
      <c r="AJ10" s="914"/>
      <c r="AK10" s="914"/>
      <c r="AL10" s="915">
        <v>481497</v>
      </c>
      <c r="AM10" s="915">
        <v>526429</v>
      </c>
      <c r="AN10" s="915">
        <v>648754</v>
      </c>
      <c r="AO10" s="916">
        <v>742094</v>
      </c>
      <c r="AP10" s="915">
        <v>616703</v>
      </c>
      <c r="AQ10" s="915">
        <v>731608</v>
      </c>
      <c r="AR10" s="915">
        <v>773980</v>
      </c>
      <c r="AS10" s="915">
        <v>786283</v>
      </c>
      <c r="AT10" s="915">
        <v>823044</v>
      </c>
      <c r="AU10" s="915">
        <v>799370</v>
      </c>
      <c r="AV10" s="915">
        <v>861879</v>
      </c>
      <c r="AW10" s="915">
        <v>862744</v>
      </c>
      <c r="AX10" s="915">
        <v>851490</v>
      </c>
      <c r="AY10" s="915">
        <v>784087</v>
      </c>
      <c r="AZ10" s="915">
        <v>753693</v>
      </c>
    </row>
    <row r="11" spans="1:52" ht="42" customHeight="1">
      <c r="A11" s="1249" t="s">
        <v>643</v>
      </c>
      <c r="B11" s="1248">
        <f t="shared" ref="B11:H11" si="5">B6/AT10*100</f>
        <v>31.690019367372823</v>
      </c>
      <c r="C11" s="1248">
        <f t="shared" si="5"/>
        <v>31.417544967286741</v>
      </c>
      <c r="D11" s="1248">
        <f t="shared" si="5"/>
        <v>24.785290215331852</v>
      </c>
      <c r="E11" s="1248">
        <f t="shared" si="5"/>
        <v>23.435601042603597</v>
      </c>
      <c r="F11" s="1248">
        <f t="shared" si="5"/>
        <v>28.034989008913787</v>
      </c>
      <c r="G11" s="1248">
        <f t="shared" si="5"/>
        <v>29.48046360225332</v>
      </c>
      <c r="H11" s="1248">
        <f t="shared" si="5"/>
        <v>27.908605095178014</v>
      </c>
      <c r="I11" s="907"/>
      <c r="J11" s="909"/>
      <c r="K11" s="917" t="s">
        <v>644</v>
      </c>
      <c r="O11" s="908"/>
      <c r="P11" s="918"/>
      <c r="Q11" s="914"/>
      <c r="R11" s="914"/>
      <c r="S11" s="914"/>
      <c r="T11" s="914"/>
      <c r="U11" s="914"/>
      <c r="V11" s="914"/>
      <c r="W11" s="914"/>
      <c r="X11" s="914"/>
      <c r="Y11" s="914"/>
      <c r="Z11" s="914"/>
      <c r="AA11" s="914"/>
      <c r="AB11" s="914"/>
      <c r="AC11" s="914"/>
      <c r="AD11" s="914"/>
      <c r="AE11" s="914"/>
      <c r="AF11" s="914"/>
      <c r="AG11" s="914"/>
      <c r="AH11" s="914"/>
      <c r="AI11" s="914"/>
      <c r="AJ11" s="914"/>
      <c r="AK11" s="914"/>
      <c r="AL11" s="914"/>
      <c r="AM11" s="914"/>
      <c r="AN11" s="914"/>
      <c r="AO11" s="919"/>
      <c r="AP11" s="914"/>
      <c r="AQ11" s="914"/>
      <c r="AR11" s="910"/>
      <c r="AS11" s="910"/>
      <c r="AT11" s="910"/>
      <c r="AU11" s="910"/>
      <c r="AV11" s="910"/>
    </row>
    <row r="12" spans="1:52" ht="42" customHeight="1">
      <c r="A12" s="1249" t="s">
        <v>645</v>
      </c>
      <c r="B12" s="1248">
        <f t="shared" ref="B12:H12" si="6">B8/AT10*100</f>
        <v>-12.070058016339349</v>
      </c>
      <c r="C12" s="1248">
        <f t="shared" si="6"/>
        <v>-10.58803400302739</v>
      </c>
      <c r="D12" s="1248">
        <f t="shared" si="6"/>
        <v>-7.2675047992815713</v>
      </c>
      <c r="E12" s="1248">
        <f t="shared" si="6"/>
        <v>-6.13649502007548</v>
      </c>
      <c r="F12" s="1248">
        <f t="shared" si="6"/>
        <v>-8.7165449501462113</v>
      </c>
      <c r="G12" s="1248">
        <f t="shared" si="6"/>
        <v>-6.884915367427344</v>
      </c>
      <c r="H12" s="1248">
        <f t="shared" si="6"/>
        <v>-3.9157164787254226</v>
      </c>
      <c r="I12" s="907"/>
      <c r="J12" s="909"/>
      <c r="K12" s="917" t="s">
        <v>646</v>
      </c>
      <c r="L12" s="856"/>
      <c r="M12" s="856"/>
      <c r="N12" s="856"/>
      <c r="AL12" s="920"/>
      <c r="AM12" s="920"/>
      <c r="AN12" s="920"/>
      <c r="AO12" s="921"/>
      <c r="AP12" s="920"/>
      <c r="AQ12" s="920"/>
      <c r="AR12" s="920"/>
      <c r="AS12" s="920">
        <f>175862+204867+235838+234924</f>
        <v>851491</v>
      </c>
      <c r="AT12" s="922"/>
      <c r="AU12" s="910"/>
      <c r="AV12" s="910"/>
      <c r="AW12" s="910"/>
      <c r="AX12" s="923"/>
    </row>
    <row r="13" spans="1:52" ht="42" customHeight="1">
      <c r="A13" s="1246" t="s">
        <v>647</v>
      </c>
      <c r="B13" s="1250">
        <f t="shared" ref="B13:H13" si="7">B7/AT10*100</f>
        <v>51.309980718406301</v>
      </c>
      <c r="C13" s="1250">
        <f t="shared" si="7"/>
        <v>52.247055931546093</v>
      </c>
      <c r="D13" s="1250">
        <f t="shared" si="7"/>
        <v>42.303075631382129</v>
      </c>
      <c r="E13" s="1250">
        <f t="shared" si="7"/>
        <v>40.734707065131722</v>
      </c>
      <c r="F13" s="1250">
        <f t="shared" si="7"/>
        <v>47.353433067681358</v>
      </c>
      <c r="G13" s="1250">
        <f t="shared" si="7"/>
        <v>52.076011837079307</v>
      </c>
      <c r="H13" s="1250">
        <f t="shared" si="7"/>
        <v>51.901493711630607</v>
      </c>
      <c r="I13" s="907"/>
      <c r="J13" s="909"/>
      <c r="K13" s="906" t="s">
        <v>648</v>
      </c>
      <c r="L13" s="856"/>
      <c r="M13" s="924"/>
      <c r="N13" s="856"/>
      <c r="O13" s="925"/>
      <c r="P13" s="908"/>
      <c r="Q13" s="926"/>
      <c r="R13" s="921"/>
      <c r="S13" s="921"/>
      <c r="T13" s="921"/>
      <c r="U13" s="921"/>
      <c r="V13" s="921"/>
      <c r="W13" s="921"/>
      <c r="X13" s="921"/>
      <c r="Y13" s="921"/>
      <c r="Z13" s="921"/>
      <c r="AA13" s="921"/>
      <c r="AB13" s="921"/>
      <c r="AC13" s="921"/>
      <c r="AD13" s="921"/>
      <c r="AE13" s="921"/>
      <c r="AF13" s="921"/>
      <c r="AG13" s="921"/>
      <c r="AH13" s="921"/>
      <c r="AI13" s="921"/>
      <c r="AJ13" s="921"/>
      <c r="AK13" s="914"/>
      <c r="AL13" s="914">
        <f>175862+204867+235838+234924</f>
        <v>851491</v>
      </c>
      <c r="AM13" s="910"/>
      <c r="AN13" s="910"/>
      <c r="AO13" s="921"/>
      <c r="AP13" s="910"/>
      <c r="AQ13" s="910"/>
      <c r="AR13" s="919"/>
      <c r="AS13" s="910"/>
      <c r="AT13" s="922"/>
      <c r="AU13" s="910"/>
      <c r="AV13" s="910"/>
      <c r="AW13" s="910">
        <f>175862+204867+235838+234924</f>
        <v>851491</v>
      </c>
    </row>
    <row r="14" spans="1:52" ht="42" customHeight="1">
      <c r="A14" s="1251" t="s">
        <v>649</v>
      </c>
      <c r="B14" s="1252">
        <f t="shared" ref="B14:H14" si="8">B20/AT10*100</f>
        <v>-6.7867574516064764</v>
      </c>
      <c r="C14" s="1252">
        <f t="shared" si="8"/>
        <v>-4.8598271138521589</v>
      </c>
      <c r="D14" s="1252">
        <f t="shared" si="8"/>
        <v>-3.169122347800561</v>
      </c>
      <c r="E14" s="1252">
        <f t="shared" si="8"/>
        <v>-3.1120471426054541</v>
      </c>
      <c r="F14" s="1252">
        <f t="shared" si="8"/>
        <v>-4.7662333086706834</v>
      </c>
      <c r="G14" s="1252">
        <f t="shared" si="8"/>
        <v>-2.6457523208521501</v>
      </c>
      <c r="H14" s="1252">
        <f t="shared" si="8"/>
        <v>1.1531220271383706</v>
      </c>
      <c r="I14" s="901"/>
      <c r="J14" s="901"/>
      <c r="K14" s="927" t="s">
        <v>650</v>
      </c>
      <c r="L14" s="856"/>
      <c r="M14" s="856"/>
      <c r="N14" s="856"/>
      <c r="O14" s="856"/>
      <c r="P14" s="856"/>
      <c r="Q14" s="910"/>
      <c r="R14" s="921"/>
      <c r="S14" s="921"/>
      <c r="T14" s="921"/>
      <c r="U14" s="921"/>
      <c r="V14" s="921"/>
      <c r="W14" s="921"/>
      <c r="X14" s="921"/>
      <c r="Y14" s="921"/>
      <c r="Z14" s="921"/>
      <c r="AA14" s="921"/>
      <c r="AB14" s="921"/>
      <c r="AC14" s="921"/>
      <c r="AD14" s="921"/>
      <c r="AE14" s="921"/>
      <c r="AF14" s="921"/>
      <c r="AG14" s="921"/>
      <c r="AH14" s="921"/>
      <c r="AI14" s="921"/>
      <c r="AJ14" s="921"/>
      <c r="AK14" s="910"/>
      <c r="AL14" s="910"/>
      <c r="AM14" s="910"/>
      <c r="AN14" s="910"/>
      <c r="AO14" s="921"/>
      <c r="AP14" s="910"/>
      <c r="AQ14" s="910"/>
      <c r="AR14" s="919"/>
      <c r="AS14" s="910"/>
      <c r="AT14" s="922"/>
      <c r="AU14" s="910"/>
      <c r="AV14" s="910"/>
      <c r="AW14" s="910"/>
    </row>
    <row r="15" spans="1:52" ht="16.5" customHeight="1">
      <c r="A15" s="856" t="s">
        <v>188</v>
      </c>
      <c r="B15" s="928"/>
      <c r="C15" s="928"/>
      <c r="D15" s="928"/>
      <c r="E15" s="928"/>
      <c r="F15" s="928"/>
      <c r="G15" s="928"/>
      <c r="H15" s="928"/>
      <c r="I15" s="906"/>
      <c r="J15" s="906"/>
      <c r="K15" s="929" t="s">
        <v>189</v>
      </c>
      <c r="R15" s="921"/>
      <c r="S15" s="921"/>
      <c r="T15" s="921"/>
      <c r="U15" s="921"/>
      <c r="V15" s="921"/>
      <c r="W15" s="921"/>
      <c r="X15" s="921"/>
      <c r="Y15" s="921"/>
      <c r="Z15" s="921"/>
      <c r="AA15" s="921"/>
      <c r="AB15" s="921"/>
      <c r="AC15" s="921"/>
      <c r="AD15" s="921"/>
      <c r="AE15" s="921"/>
      <c r="AF15" s="921"/>
      <c r="AG15" s="921"/>
      <c r="AH15" s="921"/>
      <c r="AI15" s="921"/>
      <c r="AJ15" s="921"/>
      <c r="AO15" s="921"/>
      <c r="AR15" s="930"/>
      <c r="AT15" s="922"/>
    </row>
    <row r="16" spans="1:52" ht="152.25" customHeight="1">
      <c r="R16" s="921"/>
      <c r="S16" s="921"/>
      <c r="T16" s="921"/>
      <c r="U16" s="921"/>
      <c r="V16" s="921"/>
      <c r="W16" s="921"/>
      <c r="X16" s="921"/>
      <c r="Y16" s="921"/>
      <c r="Z16" s="921"/>
      <c r="AA16" s="921"/>
      <c r="AB16" s="921"/>
      <c r="AC16" s="921"/>
      <c r="AD16" s="921"/>
      <c r="AE16" s="921"/>
      <c r="AF16" s="921"/>
      <c r="AG16" s="921"/>
      <c r="AH16" s="921"/>
      <c r="AI16" s="921"/>
      <c r="AJ16" s="921"/>
      <c r="AO16" s="921"/>
      <c r="AR16" s="930"/>
      <c r="AT16" s="922"/>
    </row>
    <row r="17" spans="1:49" ht="21">
      <c r="B17" s="856"/>
      <c r="C17" s="856"/>
      <c r="D17" s="856"/>
      <c r="E17" s="856"/>
      <c r="F17" s="856"/>
      <c r="G17" s="856"/>
      <c r="H17" s="856"/>
      <c r="R17" s="921"/>
      <c r="S17" s="921"/>
      <c r="T17" s="921"/>
      <c r="U17" s="921"/>
      <c r="V17" s="921"/>
      <c r="W17" s="921"/>
      <c r="X17" s="921"/>
      <c r="Y17" s="921"/>
      <c r="Z17" s="921"/>
      <c r="AA17" s="921"/>
      <c r="AB17" s="921"/>
      <c r="AC17" s="921"/>
      <c r="AD17" s="921"/>
      <c r="AE17" s="921"/>
      <c r="AF17" s="921"/>
      <c r="AG17" s="921"/>
      <c r="AH17" s="921"/>
      <c r="AI17" s="921"/>
      <c r="AJ17" s="921"/>
      <c r="AO17" s="921"/>
      <c r="AR17" s="930"/>
      <c r="AT17" s="910"/>
    </row>
    <row r="18" spans="1:49" s="899" customFormat="1" ht="21">
      <c r="B18" s="932"/>
      <c r="C18" s="932"/>
      <c r="D18" s="932"/>
      <c r="E18" s="932"/>
      <c r="F18" s="932"/>
      <c r="G18" s="932"/>
      <c r="H18" s="932"/>
      <c r="R18" s="921"/>
      <c r="S18" s="921"/>
      <c r="T18" s="921"/>
      <c r="U18" s="921"/>
      <c r="V18" s="921"/>
      <c r="W18" s="921"/>
      <c r="X18" s="921"/>
      <c r="Y18" s="921"/>
      <c r="Z18" s="921"/>
      <c r="AA18" s="921"/>
      <c r="AB18" s="921"/>
      <c r="AC18" s="921"/>
      <c r="AD18" s="921"/>
      <c r="AE18" s="921"/>
      <c r="AF18" s="921"/>
      <c r="AG18" s="921"/>
      <c r="AH18" s="921"/>
      <c r="AI18" s="921"/>
      <c r="AJ18" s="921"/>
      <c r="AO18" s="921"/>
      <c r="AT18" s="910"/>
    </row>
    <row r="19" spans="1:49" s="899" customFormat="1" ht="52.5" customHeight="1">
      <c r="B19" s="931"/>
      <c r="C19" s="931"/>
      <c r="D19" s="931"/>
      <c r="E19" s="931"/>
      <c r="F19" s="931"/>
      <c r="G19" s="931"/>
      <c r="H19" s="931"/>
      <c r="O19" s="933"/>
      <c r="P19" s="933"/>
      <c r="Q19" s="934"/>
      <c r="R19" s="921"/>
      <c r="S19" s="921"/>
      <c r="T19" s="921"/>
      <c r="U19" s="921"/>
      <c r="V19" s="921"/>
      <c r="W19" s="921"/>
      <c r="X19" s="921"/>
      <c r="Y19" s="921"/>
      <c r="Z19" s="921"/>
      <c r="AA19" s="921"/>
      <c r="AB19" s="921"/>
      <c r="AC19" s="921"/>
      <c r="AD19" s="921"/>
      <c r="AE19" s="921"/>
      <c r="AF19" s="921"/>
      <c r="AG19" s="921"/>
      <c r="AH19" s="921"/>
      <c r="AI19" s="921"/>
      <c r="AJ19" s="921"/>
      <c r="AK19" s="935"/>
      <c r="AL19" s="935"/>
      <c r="AM19" s="935"/>
      <c r="AO19" s="910"/>
      <c r="AT19" s="910"/>
    </row>
    <row r="20" spans="1:49" s="899" customFormat="1" ht="52.5" hidden="1" customHeight="1">
      <c r="A20" s="936" t="s">
        <v>766</v>
      </c>
      <c r="B20" s="938">
        <v>-55858</v>
      </c>
      <c r="C20" s="938">
        <v>-38848</v>
      </c>
      <c r="D20" s="938">
        <v>-27314</v>
      </c>
      <c r="E20" s="938">
        <v>-26849</v>
      </c>
      <c r="F20" s="939">
        <v>-40584</v>
      </c>
      <c r="G20" s="939">
        <v>-20745</v>
      </c>
      <c r="H20" s="939">
        <v>8691</v>
      </c>
      <c r="I20" s="856"/>
      <c r="J20" s="856"/>
      <c r="K20" s="856"/>
      <c r="O20" s="910"/>
      <c r="P20" s="910"/>
      <c r="Q20" s="910"/>
      <c r="R20" s="921"/>
      <c r="S20" s="921"/>
      <c r="T20" s="921"/>
      <c r="U20" s="921"/>
      <c r="V20" s="921"/>
      <c r="W20" s="921"/>
      <c r="X20" s="921"/>
      <c r="Y20" s="921"/>
      <c r="Z20" s="921"/>
      <c r="AA20" s="921"/>
      <c r="AB20" s="921"/>
      <c r="AC20" s="921"/>
      <c r="AD20" s="921"/>
      <c r="AE20" s="921"/>
      <c r="AF20" s="921"/>
      <c r="AG20" s="921"/>
      <c r="AH20" s="921"/>
      <c r="AI20" s="921"/>
      <c r="AJ20" s="921"/>
      <c r="AK20" s="910"/>
      <c r="AL20" s="910"/>
      <c r="AM20" s="910"/>
      <c r="AO20" s="910"/>
      <c r="AT20" s="910"/>
    </row>
    <row r="21" spans="1:49" s="899" customFormat="1" ht="52.5" customHeight="1">
      <c r="A21" s="940"/>
      <c r="B21" s="937"/>
      <c r="C21" s="937"/>
      <c r="D21" s="937"/>
      <c r="E21" s="937"/>
      <c r="F21" s="937"/>
      <c r="G21" s="937"/>
      <c r="H21" s="937"/>
      <c r="I21" s="910"/>
      <c r="J21" s="910"/>
      <c r="K21" s="910"/>
      <c r="R21" s="910"/>
      <c r="S21" s="910"/>
      <c r="T21" s="910"/>
      <c r="U21" s="910"/>
      <c r="V21" s="910"/>
      <c r="W21" s="910"/>
      <c r="X21" s="910"/>
      <c r="Y21" s="910"/>
      <c r="Z21" s="910"/>
      <c r="AA21" s="910"/>
      <c r="AB21" s="910"/>
      <c r="AC21" s="910"/>
      <c r="AD21" s="910"/>
      <c r="AE21" s="910"/>
      <c r="AF21" s="910"/>
      <c r="AG21" s="910"/>
      <c r="AH21" s="910"/>
      <c r="AI21" s="910"/>
      <c r="AJ21" s="910"/>
    </row>
    <row r="22" spans="1:49">
      <c r="A22" s="941"/>
      <c r="F22" s="856"/>
      <c r="G22" s="856"/>
      <c r="H22" s="856"/>
      <c r="I22" s="856"/>
      <c r="J22" s="856"/>
      <c r="K22" s="856"/>
      <c r="R22" s="910"/>
      <c r="S22" s="910"/>
      <c r="T22" s="910"/>
      <c r="U22" s="910"/>
      <c r="V22" s="910"/>
      <c r="W22" s="910"/>
      <c r="X22" s="910"/>
      <c r="Y22" s="910"/>
      <c r="Z22" s="910"/>
      <c r="AA22" s="910"/>
      <c r="AB22" s="910"/>
      <c r="AC22" s="910"/>
      <c r="AD22" s="910"/>
      <c r="AE22" s="910"/>
      <c r="AF22" s="910"/>
      <c r="AG22" s="910"/>
      <c r="AH22" s="910"/>
      <c r="AI22" s="910"/>
      <c r="AJ22" s="910"/>
    </row>
    <row r="23" spans="1:49" s="856" customFormat="1" ht="17.399999999999999">
      <c r="B23" s="942"/>
      <c r="C23" s="919">
        <v>-43610</v>
      </c>
      <c r="D23" s="919">
        <v>-32145</v>
      </c>
      <c r="E23" s="919">
        <v>-33139</v>
      </c>
      <c r="F23" s="919">
        <v>-47347</v>
      </c>
      <c r="G23" s="919">
        <v>-27813</v>
      </c>
      <c r="H23" s="919"/>
      <c r="Q23" s="910"/>
      <c r="R23" s="910"/>
      <c r="S23" s="910"/>
      <c r="T23" s="910"/>
      <c r="U23" s="910"/>
      <c r="V23" s="910"/>
      <c r="W23" s="910"/>
      <c r="X23" s="910"/>
      <c r="Y23" s="910"/>
      <c r="Z23" s="910"/>
      <c r="AA23" s="910"/>
      <c r="AB23" s="910"/>
      <c r="AC23" s="910"/>
      <c r="AD23" s="910"/>
      <c r="AE23" s="910"/>
      <c r="AF23" s="910"/>
      <c r="AG23" s="910"/>
      <c r="AH23" s="910"/>
      <c r="AI23" s="910"/>
      <c r="AJ23" s="910"/>
      <c r="AK23" s="910"/>
      <c r="AL23" s="910"/>
      <c r="AM23" s="910"/>
      <c r="AN23" s="910"/>
      <c r="AO23" s="910"/>
      <c r="AP23" s="910"/>
      <c r="AQ23" s="910"/>
      <c r="AR23" s="910"/>
      <c r="AS23" s="910"/>
      <c r="AT23" s="910"/>
      <c r="AU23" s="910"/>
      <c r="AV23" s="910"/>
      <c r="AW23" s="910"/>
    </row>
    <row r="24" spans="1:49" ht="17.399999999999999">
      <c r="A24" s="856"/>
      <c r="B24" s="942"/>
      <c r="C24" s="910"/>
      <c r="D24" s="910"/>
      <c r="E24" s="910"/>
      <c r="F24" s="910"/>
      <c r="G24" s="910"/>
      <c r="H24" s="910"/>
      <c r="I24" s="856"/>
      <c r="J24" s="856"/>
      <c r="K24" s="856"/>
    </row>
    <row r="25" spans="1:49" ht="18">
      <c r="A25" s="856"/>
      <c r="B25" s="942"/>
      <c r="C25" s="943"/>
      <c r="D25" s="943"/>
      <c r="E25" s="943"/>
      <c r="F25" s="943"/>
      <c r="G25" s="943"/>
      <c r="H25" s="943"/>
      <c r="I25" s="856"/>
      <c r="J25" s="856"/>
      <c r="K25" s="856"/>
    </row>
    <row r="26" spans="1:49" ht="17.399999999999999">
      <c r="A26" s="856"/>
      <c r="B26" s="942"/>
      <c r="C26" s="856"/>
      <c r="D26" s="856"/>
      <c r="E26" s="856"/>
      <c r="F26" s="856"/>
      <c r="G26" s="856"/>
      <c r="H26" s="856"/>
      <c r="I26" s="856"/>
      <c r="J26" s="856"/>
      <c r="K26" s="856"/>
    </row>
    <row r="27" spans="1:49" ht="17.399999999999999">
      <c r="A27" s="856"/>
      <c r="B27" s="942"/>
      <c r="C27" s="856"/>
      <c r="D27" s="856"/>
      <c r="E27" s="856"/>
      <c r="F27" s="856"/>
      <c r="G27" s="856"/>
      <c r="H27" s="856"/>
      <c r="I27" s="856"/>
      <c r="J27" s="856"/>
      <c r="K27" s="856"/>
    </row>
    <row r="28" spans="1:49" ht="17.399999999999999">
      <c r="A28" s="856"/>
      <c r="B28" s="942"/>
      <c r="C28" s="856"/>
      <c r="D28" s="856"/>
      <c r="E28" s="856"/>
      <c r="F28" s="856"/>
      <c r="G28" s="856"/>
      <c r="H28" s="856"/>
      <c r="I28" s="856"/>
      <c r="J28" s="856"/>
      <c r="K28" s="856"/>
    </row>
    <row r="29" spans="1:49">
      <c r="A29" s="856"/>
      <c r="B29" s="856"/>
      <c r="C29" s="856"/>
      <c r="D29" s="856"/>
      <c r="E29" s="856"/>
      <c r="F29" s="856"/>
      <c r="G29" s="856"/>
      <c r="H29" s="856"/>
      <c r="I29" s="856"/>
      <c r="J29" s="856"/>
      <c r="K29" s="856"/>
    </row>
    <row r="30" spans="1:49">
      <c r="A30" s="856"/>
      <c r="B30" s="856"/>
      <c r="C30" s="856"/>
      <c r="D30" s="856"/>
      <c r="E30" s="856"/>
      <c r="F30" s="856"/>
      <c r="G30" s="856"/>
      <c r="H30" s="856"/>
      <c r="I30" s="856"/>
      <c r="J30" s="856"/>
      <c r="K30" s="856"/>
    </row>
    <row r="31" spans="1:49">
      <c r="A31" s="856"/>
      <c r="B31" s="856"/>
      <c r="C31" s="856"/>
      <c r="D31" s="856"/>
      <c r="E31" s="856"/>
      <c r="F31" s="856"/>
      <c r="G31" s="856"/>
      <c r="H31" s="856"/>
      <c r="I31" s="856"/>
      <c r="J31" s="856"/>
      <c r="K31" s="856"/>
    </row>
    <row r="32" spans="1:49">
      <c r="A32" s="856"/>
      <c r="B32" s="856"/>
      <c r="C32" s="856"/>
      <c r="D32" s="856"/>
      <c r="E32" s="856"/>
      <c r="F32" s="856"/>
      <c r="G32" s="856"/>
      <c r="H32" s="856"/>
      <c r="I32" s="856"/>
      <c r="J32" s="856"/>
      <c r="K32" s="856"/>
    </row>
    <row r="33" spans="1:11">
      <c r="A33" s="856"/>
      <c r="B33" s="856"/>
      <c r="C33" s="856"/>
      <c r="D33" s="856"/>
      <c r="E33" s="856"/>
      <c r="F33" s="856"/>
      <c r="G33" s="856"/>
      <c r="H33" s="856"/>
      <c r="I33" s="856"/>
      <c r="J33" s="856"/>
      <c r="K33" s="856"/>
    </row>
    <row r="34" spans="1:11">
      <c r="A34" s="856"/>
      <c r="B34" s="856"/>
      <c r="C34" s="856"/>
      <c r="D34" s="856"/>
      <c r="E34" s="856"/>
      <c r="F34" s="856"/>
      <c r="G34" s="856"/>
      <c r="H34" s="856"/>
      <c r="I34" s="856"/>
      <c r="J34" s="856"/>
      <c r="K34" s="856"/>
    </row>
    <row r="35" spans="1:11">
      <c r="A35" s="856"/>
      <c r="B35" s="856"/>
      <c r="C35" s="856"/>
      <c r="D35" s="856"/>
      <c r="E35" s="856"/>
      <c r="F35" s="856"/>
      <c r="G35" s="856"/>
      <c r="H35" s="856"/>
      <c r="I35" s="856"/>
      <c r="J35" s="856"/>
      <c r="K35" s="856"/>
    </row>
    <row r="36" spans="1:11">
      <c r="A36" s="856"/>
      <c r="B36" s="856"/>
      <c r="C36" s="856"/>
      <c r="D36" s="856"/>
      <c r="E36" s="856"/>
      <c r="F36" s="856"/>
      <c r="G36" s="856"/>
      <c r="H36" s="856"/>
      <c r="I36" s="856"/>
      <c r="J36" s="856"/>
      <c r="K36" s="856"/>
    </row>
    <row r="37" spans="1:11">
      <c r="A37" s="856"/>
      <c r="B37" s="856"/>
      <c r="C37" s="856"/>
      <c r="D37" s="856"/>
      <c r="E37" s="856"/>
      <c r="F37" s="856"/>
      <c r="G37" s="856"/>
      <c r="H37" s="856"/>
      <c r="I37" s="856"/>
      <c r="J37" s="856"/>
      <c r="K37" s="856"/>
    </row>
  </sheetData>
  <mergeCells count="1">
    <mergeCell ref="A3:A4"/>
  </mergeCells>
  <hyperlinks>
    <hyperlink ref="H1" location="'TABLOİÇİNDE-1'!A99" display="İÇİNDEKİLER / INDEX"/>
  </hyperlinks>
  <printOptions horizontalCentered="1" verticalCentered="1"/>
  <pageMargins left="0" right="0" top="0.78740157480314965" bottom="0.6692913385826772" header="0.78740157480314965" footer="0.6692913385826772"/>
  <pageSetup paperSize="9" scale="7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showGridLines="0" zoomScale="80" zoomScaleNormal="80" workbookViewId="0"/>
  </sheetViews>
  <sheetFormatPr defaultRowHeight="21"/>
  <cols>
    <col min="1" max="1" width="6.109375" style="505" customWidth="1"/>
    <col min="2" max="2" width="42.88671875" style="506" customWidth="1"/>
    <col min="3" max="3" width="9.33203125" style="505" bestFit="1" customWidth="1"/>
    <col min="4" max="9" width="9.33203125" style="506" bestFit="1" customWidth="1"/>
    <col min="10" max="10" width="2" style="505" customWidth="1"/>
    <col min="11" max="11" width="55.44140625" style="505" customWidth="1"/>
    <col min="12" max="12" width="9.109375" style="944"/>
    <col min="13" max="13" width="13.44140625" style="945" bestFit="1" customWidth="1"/>
    <col min="14" max="14" width="13.44140625" style="945" customWidth="1"/>
    <col min="15" max="15" width="13.44140625" style="945" bestFit="1" customWidth="1"/>
    <col min="16" max="16" width="14.44140625" style="946" customWidth="1"/>
    <col min="17" max="20" width="9.109375" style="946"/>
    <col min="21" max="256" width="9.109375" style="424"/>
    <col min="257" max="257" width="6.109375" style="424" customWidth="1"/>
    <col min="258" max="258" width="42.88671875" style="424" customWidth="1"/>
    <col min="259" max="259" width="0" style="424" hidden="1" customWidth="1"/>
    <col min="260" max="265" width="13.5546875" style="424" customWidth="1"/>
    <col min="266" max="266" width="2" style="424" customWidth="1"/>
    <col min="267" max="267" width="55.44140625" style="424" customWidth="1"/>
    <col min="268" max="268" width="9.109375" style="424"/>
    <col min="269" max="269" width="13.44140625" style="424" bestFit="1" customWidth="1"/>
    <col min="270" max="270" width="13.44140625" style="424" customWidth="1"/>
    <col min="271" max="271" width="13.44140625" style="424" bestFit="1" customWidth="1"/>
    <col min="272" max="272" width="14.44140625" style="424" customWidth="1"/>
    <col min="273" max="512" width="9.109375" style="424"/>
    <col min="513" max="513" width="6.109375" style="424" customWidth="1"/>
    <col min="514" max="514" width="42.88671875" style="424" customWidth="1"/>
    <col min="515" max="515" width="0" style="424" hidden="1" customWidth="1"/>
    <col min="516" max="521" width="13.5546875" style="424" customWidth="1"/>
    <col min="522" max="522" width="2" style="424" customWidth="1"/>
    <col min="523" max="523" width="55.44140625" style="424" customWidth="1"/>
    <col min="524" max="524" width="9.109375" style="424"/>
    <col min="525" max="525" width="13.44140625" style="424" bestFit="1" customWidth="1"/>
    <col min="526" max="526" width="13.44140625" style="424" customWidth="1"/>
    <col min="527" max="527" width="13.44140625" style="424" bestFit="1" customWidth="1"/>
    <col min="528" max="528" width="14.44140625" style="424" customWidth="1"/>
    <col min="529" max="768" width="9.109375" style="424"/>
    <col min="769" max="769" width="6.109375" style="424" customWidth="1"/>
    <col min="770" max="770" width="42.88671875" style="424" customWidth="1"/>
    <col min="771" max="771" width="0" style="424" hidden="1" customWidth="1"/>
    <col min="772" max="777" width="13.5546875" style="424" customWidth="1"/>
    <col min="778" max="778" width="2" style="424" customWidth="1"/>
    <col min="779" max="779" width="55.44140625" style="424" customWidth="1"/>
    <col min="780" max="780" width="9.109375" style="424"/>
    <col min="781" max="781" width="13.44140625" style="424" bestFit="1" customWidth="1"/>
    <col min="782" max="782" width="13.44140625" style="424" customWidth="1"/>
    <col min="783" max="783" width="13.44140625" style="424" bestFit="1" customWidth="1"/>
    <col min="784" max="784" width="14.44140625" style="424" customWidth="1"/>
    <col min="785" max="1024" width="9.109375" style="424"/>
    <col min="1025" max="1025" width="6.109375" style="424" customWidth="1"/>
    <col min="1026" max="1026" width="42.88671875" style="424" customWidth="1"/>
    <col min="1027" max="1027" width="0" style="424" hidden="1" customWidth="1"/>
    <col min="1028" max="1033" width="13.5546875" style="424" customWidth="1"/>
    <col min="1034" max="1034" width="2" style="424" customWidth="1"/>
    <col min="1035" max="1035" width="55.44140625" style="424" customWidth="1"/>
    <col min="1036" max="1036" width="9.109375" style="424"/>
    <col min="1037" max="1037" width="13.44140625" style="424" bestFit="1" customWidth="1"/>
    <col min="1038" max="1038" width="13.44140625" style="424" customWidth="1"/>
    <col min="1039" max="1039" width="13.44140625" style="424" bestFit="1" customWidth="1"/>
    <col min="1040" max="1040" width="14.44140625" style="424" customWidth="1"/>
    <col min="1041" max="1280" width="9.109375" style="424"/>
    <col min="1281" max="1281" width="6.109375" style="424" customWidth="1"/>
    <col min="1282" max="1282" width="42.88671875" style="424" customWidth="1"/>
    <col min="1283" max="1283" width="0" style="424" hidden="1" customWidth="1"/>
    <col min="1284" max="1289" width="13.5546875" style="424" customWidth="1"/>
    <col min="1290" max="1290" width="2" style="424" customWidth="1"/>
    <col min="1291" max="1291" width="55.44140625" style="424" customWidth="1"/>
    <col min="1292" max="1292" width="9.109375" style="424"/>
    <col min="1293" max="1293" width="13.44140625" style="424" bestFit="1" customWidth="1"/>
    <col min="1294" max="1294" width="13.44140625" style="424" customWidth="1"/>
    <col min="1295" max="1295" width="13.44140625" style="424" bestFit="1" customWidth="1"/>
    <col min="1296" max="1296" width="14.44140625" style="424" customWidth="1"/>
    <col min="1297" max="1536" width="9.109375" style="424"/>
    <col min="1537" max="1537" width="6.109375" style="424" customWidth="1"/>
    <col min="1538" max="1538" width="42.88671875" style="424" customWidth="1"/>
    <col min="1539" max="1539" width="0" style="424" hidden="1" customWidth="1"/>
    <col min="1540" max="1545" width="13.5546875" style="424" customWidth="1"/>
    <col min="1546" max="1546" width="2" style="424" customWidth="1"/>
    <col min="1547" max="1547" width="55.44140625" style="424" customWidth="1"/>
    <col min="1548" max="1548" width="9.109375" style="424"/>
    <col min="1549" max="1549" width="13.44140625" style="424" bestFit="1" customWidth="1"/>
    <col min="1550" max="1550" width="13.44140625" style="424" customWidth="1"/>
    <col min="1551" max="1551" width="13.44140625" style="424" bestFit="1" customWidth="1"/>
    <col min="1552" max="1552" width="14.44140625" style="424" customWidth="1"/>
    <col min="1553" max="1792" width="9.109375" style="424"/>
    <col min="1793" max="1793" width="6.109375" style="424" customWidth="1"/>
    <col min="1794" max="1794" width="42.88671875" style="424" customWidth="1"/>
    <col min="1795" max="1795" width="0" style="424" hidden="1" customWidth="1"/>
    <col min="1796" max="1801" width="13.5546875" style="424" customWidth="1"/>
    <col min="1802" max="1802" width="2" style="424" customWidth="1"/>
    <col min="1803" max="1803" width="55.44140625" style="424" customWidth="1"/>
    <col min="1804" max="1804" width="9.109375" style="424"/>
    <col min="1805" max="1805" width="13.44140625" style="424" bestFit="1" customWidth="1"/>
    <col min="1806" max="1806" width="13.44140625" style="424" customWidth="1"/>
    <col min="1807" max="1807" width="13.44140625" style="424" bestFit="1" customWidth="1"/>
    <col min="1808" max="1808" width="14.44140625" style="424" customWidth="1"/>
    <col min="1809" max="2048" width="9.109375" style="424"/>
    <col min="2049" max="2049" width="6.109375" style="424" customWidth="1"/>
    <col min="2050" max="2050" width="42.88671875" style="424" customWidth="1"/>
    <col min="2051" max="2051" width="0" style="424" hidden="1" customWidth="1"/>
    <col min="2052" max="2057" width="13.5546875" style="424" customWidth="1"/>
    <col min="2058" max="2058" width="2" style="424" customWidth="1"/>
    <col min="2059" max="2059" width="55.44140625" style="424" customWidth="1"/>
    <col min="2060" max="2060" width="9.109375" style="424"/>
    <col min="2061" max="2061" width="13.44140625" style="424" bestFit="1" customWidth="1"/>
    <col min="2062" max="2062" width="13.44140625" style="424" customWidth="1"/>
    <col min="2063" max="2063" width="13.44140625" style="424" bestFit="1" customWidth="1"/>
    <col min="2064" max="2064" width="14.44140625" style="424" customWidth="1"/>
    <col min="2065" max="2304" width="9.109375" style="424"/>
    <col min="2305" max="2305" width="6.109375" style="424" customWidth="1"/>
    <col min="2306" max="2306" width="42.88671875" style="424" customWidth="1"/>
    <col min="2307" max="2307" width="0" style="424" hidden="1" customWidth="1"/>
    <col min="2308" max="2313" width="13.5546875" style="424" customWidth="1"/>
    <col min="2314" max="2314" width="2" style="424" customWidth="1"/>
    <col min="2315" max="2315" width="55.44140625" style="424" customWidth="1"/>
    <col min="2316" max="2316" width="9.109375" style="424"/>
    <col min="2317" max="2317" width="13.44140625" style="424" bestFit="1" customWidth="1"/>
    <col min="2318" max="2318" width="13.44140625" style="424" customWidth="1"/>
    <col min="2319" max="2319" width="13.44140625" style="424" bestFit="1" customWidth="1"/>
    <col min="2320" max="2320" width="14.44140625" style="424" customWidth="1"/>
    <col min="2321" max="2560" width="9.109375" style="424"/>
    <col min="2561" max="2561" width="6.109375" style="424" customWidth="1"/>
    <col min="2562" max="2562" width="42.88671875" style="424" customWidth="1"/>
    <col min="2563" max="2563" width="0" style="424" hidden="1" customWidth="1"/>
    <col min="2564" max="2569" width="13.5546875" style="424" customWidth="1"/>
    <col min="2570" max="2570" width="2" style="424" customWidth="1"/>
    <col min="2571" max="2571" width="55.44140625" style="424" customWidth="1"/>
    <col min="2572" max="2572" width="9.109375" style="424"/>
    <col min="2573" max="2573" width="13.44140625" style="424" bestFit="1" customWidth="1"/>
    <col min="2574" max="2574" width="13.44140625" style="424" customWidth="1"/>
    <col min="2575" max="2575" width="13.44140625" style="424" bestFit="1" customWidth="1"/>
    <col min="2576" max="2576" width="14.44140625" style="424" customWidth="1"/>
    <col min="2577" max="2816" width="9.109375" style="424"/>
    <col min="2817" max="2817" width="6.109375" style="424" customWidth="1"/>
    <col min="2818" max="2818" width="42.88671875" style="424" customWidth="1"/>
    <col min="2819" max="2819" width="0" style="424" hidden="1" customWidth="1"/>
    <col min="2820" max="2825" width="13.5546875" style="424" customWidth="1"/>
    <col min="2826" max="2826" width="2" style="424" customWidth="1"/>
    <col min="2827" max="2827" width="55.44140625" style="424" customWidth="1"/>
    <col min="2828" max="2828" width="9.109375" style="424"/>
    <col min="2829" max="2829" width="13.44140625" style="424" bestFit="1" customWidth="1"/>
    <col min="2830" max="2830" width="13.44140625" style="424" customWidth="1"/>
    <col min="2831" max="2831" width="13.44140625" style="424" bestFit="1" customWidth="1"/>
    <col min="2832" max="2832" width="14.44140625" style="424" customWidth="1"/>
    <col min="2833" max="3072" width="9.109375" style="424"/>
    <col min="3073" max="3073" width="6.109375" style="424" customWidth="1"/>
    <col min="3074" max="3074" width="42.88671875" style="424" customWidth="1"/>
    <col min="3075" max="3075" width="0" style="424" hidden="1" customWidth="1"/>
    <col min="3076" max="3081" width="13.5546875" style="424" customWidth="1"/>
    <col min="3082" max="3082" width="2" style="424" customWidth="1"/>
    <col min="3083" max="3083" width="55.44140625" style="424" customWidth="1"/>
    <col min="3084" max="3084" width="9.109375" style="424"/>
    <col min="3085" max="3085" width="13.44140625" style="424" bestFit="1" customWidth="1"/>
    <col min="3086" max="3086" width="13.44140625" style="424" customWidth="1"/>
    <col min="3087" max="3087" width="13.44140625" style="424" bestFit="1" customWidth="1"/>
    <col min="3088" max="3088" width="14.44140625" style="424" customWidth="1"/>
    <col min="3089" max="3328" width="9.109375" style="424"/>
    <col min="3329" max="3329" width="6.109375" style="424" customWidth="1"/>
    <col min="3330" max="3330" width="42.88671875" style="424" customWidth="1"/>
    <col min="3331" max="3331" width="0" style="424" hidden="1" customWidth="1"/>
    <col min="3332" max="3337" width="13.5546875" style="424" customWidth="1"/>
    <col min="3338" max="3338" width="2" style="424" customWidth="1"/>
    <col min="3339" max="3339" width="55.44140625" style="424" customWidth="1"/>
    <col min="3340" max="3340" width="9.109375" style="424"/>
    <col min="3341" max="3341" width="13.44140625" style="424" bestFit="1" customWidth="1"/>
    <col min="3342" max="3342" width="13.44140625" style="424" customWidth="1"/>
    <col min="3343" max="3343" width="13.44140625" style="424" bestFit="1" customWidth="1"/>
    <col min="3344" max="3344" width="14.44140625" style="424" customWidth="1"/>
    <col min="3345" max="3584" width="9.109375" style="424"/>
    <col min="3585" max="3585" width="6.109375" style="424" customWidth="1"/>
    <col min="3586" max="3586" width="42.88671875" style="424" customWidth="1"/>
    <col min="3587" max="3587" width="0" style="424" hidden="1" customWidth="1"/>
    <col min="3588" max="3593" width="13.5546875" style="424" customWidth="1"/>
    <col min="3594" max="3594" width="2" style="424" customWidth="1"/>
    <col min="3595" max="3595" width="55.44140625" style="424" customWidth="1"/>
    <col min="3596" max="3596" width="9.109375" style="424"/>
    <col min="3597" max="3597" width="13.44140625" style="424" bestFit="1" customWidth="1"/>
    <col min="3598" max="3598" width="13.44140625" style="424" customWidth="1"/>
    <col min="3599" max="3599" width="13.44140625" style="424" bestFit="1" customWidth="1"/>
    <col min="3600" max="3600" width="14.44140625" style="424" customWidth="1"/>
    <col min="3601" max="3840" width="9.109375" style="424"/>
    <col min="3841" max="3841" width="6.109375" style="424" customWidth="1"/>
    <col min="3842" max="3842" width="42.88671875" style="424" customWidth="1"/>
    <col min="3843" max="3843" width="0" style="424" hidden="1" customWidth="1"/>
    <col min="3844" max="3849" width="13.5546875" style="424" customWidth="1"/>
    <col min="3850" max="3850" width="2" style="424" customWidth="1"/>
    <col min="3851" max="3851" width="55.44140625" style="424" customWidth="1"/>
    <col min="3852" max="3852" width="9.109375" style="424"/>
    <col min="3853" max="3853" width="13.44140625" style="424" bestFit="1" customWidth="1"/>
    <col min="3854" max="3854" width="13.44140625" style="424" customWidth="1"/>
    <col min="3855" max="3855" width="13.44140625" style="424" bestFit="1" customWidth="1"/>
    <col min="3856" max="3856" width="14.44140625" style="424" customWidth="1"/>
    <col min="3857" max="4096" width="9.109375" style="424"/>
    <col min="4097" max="4097" width="6.109375" style="424" customWidth="1"/>
    <col min="4098" max="4098" width="42.88671875" style="424" customWidth="1"/>
    <col min="4099" max="4099" width="0" style="424" hidden="1" customWidth="1"/>
    <col min="4100" max="4105" width="13.5546875" style="424" customWidth="1"/>
    <col min="4106" max="4106" width="2" style="424" customWidth="1"/>
    <col min="4107" max="4107" width="55.44140625" style="424" customWidth="1"/>
    <col min="4108" max="4108" width="9.109375" style="424"/>
    <col min="4109" max="4109" width="13.44140625" style="424" bestFit="1" customWidth="1"/>
    <col min="4110" max="4110" width="13.44140625" style="424" customWidth="1"/>
    <col min="4111" max="4111" width="13.44140625" style="424" bestFit="1" customWidth="1"/>
    <col min="4112" max="4112" width="14.44140625" style="424" customWidth="1"/>
    <col min="4113" max="4352" width="9.109375" style="424"/>
    <col min="4353" max="4353" width="6.109375" style="424" customWidth="1"/>
    <col min="4354" max="4354" width="42.88671875" style="424" customWidth="1"/>
    <col min="4355" max="4355" width="0" style="424" hidden="1" customWidth="1"/>
    <col min="4356" max="4361" width="13.5546875" style="424" customWidth="1"/>
    <col min="4362" max="4362" width="2" style="424" customWidth="1"/>
    <col min="4363" max="4363" width="55.44140625" style="424" customWidth="1"/>
    <col min="4364" max="4364" width="9.109375" style="424"/>
    <col min="4365" max="4365" width="13.44140625" style="424" bestFit="1" customWidth="1"/>
    <col min="4366" max="4366" width="13.44140625" style="424" customWidth="1"/>
    <col min="4367" max="4367" width="13.44140625" style="424" bestFit="1" customWidth="1"/>
    <col min="4368" max="4368" width="14.44140625" style="424" customWidth="1"/>
    <col min="4369" max="4608" width="9.109375" style="424"/>
    <col min="4609" max="4609" width="6.109375" style="424" customWidth="1"/>
    <col min="4610" max="4610" width="42.88671875" style="424" customWidth="1"/>
    <col min="4611" max="4611" width="0" style="424" hidden="1" customWidth="1"/>
    <col min="4612" max="4617" width="13.5546875" style="424" customWidth="1"/>
    <col min="4618" max="4618" width="2" style="424" customWidth="1"/>
    <col min="4619" max="4619" width="55.44140625" style="424" customWidth="1"/>
    <col min="4620" max="4620" width="9.109375" style="424"/>
    <col min="4621" max="4621" width="13.44140625" style="424" bestFit="1" customWidth="1"/>
    <col min="4622" max="4622" width="13.44140625" style="424" customWidth="1"/>
    <col min="4623" max="4623" width="13.44140625" style="424" bestFit="1" customWidth="1"/>
    <col min="4624" max="4624" width="14.44140625" style="424" customWidth="1"/>
    <col min="4625" max="4864" width="9.109375" style="424"/>
    <col min="4865" max="4865" width="6.109375" style="424" customWidth="1"/>
    <col min="4866" max="4866" width="42.88671875" style="424" customWidth="1"/>
    <col min="4867" max="4867" width="0" style="424" hidden="1" customWidth="1"/>
    <col min="4868" max="4873" width="13.5546875" style="424" customWidth="1"/>
    <col min="4874" max="4874" width="2" style="424" customWidth="1"/>
    <col min="4875" max="4875" width="55.44140625" style="424" customWidth="1"/>
    <col min="4876" max="4876" width="9.109375" style="424"/>
    <col min="4877" max="4877" width="13.44140625" style="424" bestFit="1" customWidth="1"/>
    <col min="4878" max="4878" width="13.44140625" style="424" customWidth="1"/>
    <col min="4879" max="4879" width="13.44140625" style="424" bestFit="1" customWidth="1"/>
    <col min="4880" max="4880" width="14.44140625" style="424" customWidth="1"/>
    <col min="4881" max="5120" width="9.109375" style="424"/>
    <col min="5121" max="5121" width="6.109375" style="424" customWidth="1"/>
    <col min="5122" max="5122" width="42.88671875" style="424" customWidth="1"/>
    <col min="5123" max="5123" width="0" style="424" hidden="1" customWidth="1"/>
    <col min="5124" max="5129" width="13.5546875" style="424" customWidth="1"/>
    <col min="5130" max="5130" width="2" style="424" customWidth="1"/>
    <col min="5131" max="5131" width="55.44140625" style="424" customWidth="1"/>
    <col min="5132" max="5132" width="9.109375" style="424"/>
    <col min="5133" max="5133" width="13.44140625" style="424" bestFit="1" customWidth="1"/>
    <col min="5134" max="5134" width="13.44140625" style="424" customWidth="1"/>
    <col min="5135" max="5135" width="13.44140625" style="424" bestFit="1" customWidth="1"/>
    <col min="5136" max="5136" width="14.44140625" style="424" customWidth="1"/>
    <col min="5137" max="5376" width="9.109375" style="424"/>
    <col min="5377" max="5377" width="6.109375" style="424" customWidth="1"/>
    <col min="5378" max="5378" width="42.88671875" style="424" customWidth="1"/>
    <col min="5379" max="5379" width="0" style="424" hidden="1" customWidth="1"/>
    <col min="5380" max="5385" width="13.5546875" style="424" customWidth="1"/>
    <col min="5386" max="5386" width="2" style="424" customWidth="1"/>
    <col min="5387" max="5387" width="55.44140625" style="424" customWidth="1"/>
    <col min="5388" max="5388" width="9.109375" style="424"/>
    <col min="5389" max="5389" width="13.44140625" style="424" bestFit="1" customWidth="1"/>
    <col min="5390" max="5390" width="13.44140625" style="424" customWidth="1"/>
    <col min="5391" max="5391" width="13.44140625" style="424" bestFit="1" customWidth="1"/>
    <col min="5392" max="5392" width="14.44140625" style="424" customWidth="1"/>
    <col min="5393" max="5632" width="9.109375" style="424"/>
    <col min="5633" max="5633" width="6.109375" style="424" customWidth="1"/>
    <col min="5634" max="5634" width="42.88671875" style="424" customWidth="1"/>
    <col min="5635" max="5635" width="0" style="424" hidden="1" customWidth="1"/>
    <col min="5636" max="5641" width="13.5546875" style="424" customWidth="1"/>
    <col min="5642" max="5642" width="2" style="424" customWidth="1"/>
    <col min="5643" max="5643" width="55.44140625" style="424" customWidth="1"/>
    <col min="5644" max="5644" width="9.109375" style="424"/>
    <col min="5645" max="5645" width="13.44140625" style="424" bestFit="1" customWidth="1"/>
    <col min="5646" max="5646" width="13.44140625" style="424" customWidth="1"/>
    <col min="5647" max="5647" width="13.44140625" style="424" bestFit="1" customWidth="1"/>
    <col min="5648" max="5648" width="14.44140625" style="424" customWidth="1"/>
    <col min="5649" max="5888" width="9.109375" style="424"/>
    <col min="5889" max="5889" width="6.109375" style="424" customWidth="1"/>
    <col min="5890" max="5890" width="42.88671875" style="424" customWidth="1"/>
    <col min="5891" max="5891" width="0" style="424" hidden="1" customWidth="1"/>
    <col min="5892" max="5897" width="13.5546875" style="424" customWidth="1"/>
    <col min="5898" max="5898" width="2" style="424" customWidth="1"/>
    <col min="5899" max="5899" width="55.44140625" style="424" customWidth="1"/>
    <col min="5900" max="5900" width="9.109375" style="424"/>
    <col min="5901" max="5901" width="13.44140625" style="424" bestFit="1" customWidth="1"/>
    <col min="5902" max="5902" width="13.44140625" style="424" customWidth="1"/>
    <col min="5903" max="5903" width="13.44140625" style="424" bestFit="1" customWidth="1"/>
    <col min="5904" max="5904" width="14.44140625" style="424" customWidth="1"/>
    <col min="5905" max="6144" width="9.109375" style="424"/>
    <col min="6145" max="6145" width="6.109375" style="424" customWidth="1"/>
    <col min="6146" max="6146" width="42.88671875" style="424" customWidth="1"/>
    <col min="6147" max="6147" width="0" style="424" hidden="1" customWidth="1"/>
    <col min="6148" max="6153" width="13.5546875" style="424" customWidth="1"/>
    <col min="6154" max="6154" width="2" style="424" customWidth="1"/>
    <col min="6155" max="6155" width="55.44140625" style="424" customWidth="1"/>
    <col min="6156" max="6156" width="9.109375" style="424"/>
    <col min="6157" max="6157" width="13.44140625" style="424" bestFit="1" customWidth="1"/>
    <col min="6158" max="6158" width="13.44140625" style="424" customWidth="1"/>
    <col min="6159" max="6159" width="13.44140625" style="424" bestFit="1" customWidth="1"/>
    <col min="6160" max="6160" width="14.44140625" style="424" customWidth="1"/>
    <col min="6161" max="6400" width="9.109375" style="424"/>
    <col min="6401" max="6401" width="6.109375" style="424" customWidth="1"/>
    <col min="6402" max="6402" width="42.88671875" style="424" customWidth="1"/>
    <col min="6403" max="6403" width="0" style="424" hidden="1" customWidth="1"/>
    <col min="6404" max="6409" width="13.5546875" style="424" customWidth="1"/>
    <col min="6410" max="6410" width="2" style="424" customWidth="1"/>
    <col min="6411" max="6411" width="55.44140625" style="424" customWidth="1"/>
    <col min="6412" max="6412" width="9.109375" style="424"/>
    <col min="6413" max="6413" width="13.44140625" style="424" bestFit="1" customWidth="1"/>
    <col min="6414" max="6414" width="13.44140625" style="424" customWidth="1"/>
    <col min="6415" max="6415" width="13.44140625" style="424" bestFit="1" customWidth="1"/>
    <col min="6416" max="6416" width="14.44140625" style="424" customWidth="1"/>
    <col min="6417" max="6656" width="9.109375" style="424"/>
    <col min="6657" max="6657" width="6.109375" style="424" customWidth="1"/>
    <col min="6658" max="6658" width="42.88671875" style="424" customWidth="1"/>
    <col min="6659" max="6659" width="0" style="424" hidden="1" customWidth="1"/>
    <col min="6660" max="6665" width="13.5546875" style="424" customWidth="1"/>
    <col min="6666" max="6666" width="2" style="424" customWidth="1"/>
    <col min="6667" max="6667" width="55.44140625" style="424" customWidth="1"/>
    <col min="6668" max="6668" width="9.109375" style="424"/>
    <col min="6669" max="6669" width="13.44140625" style="424" bestFit="1" customWidth="1"/>
    <col min="6670" max="6670" width="13.44140625" style="424" customWidth="1"/>
    <col min="6671" max="6671" width="13.44140625" style="424" bestFit="1" customWidth="1"/>
    <col min="6672" max="6672" width="14.44140625" style="424" customWidth="1"/>
    <col min="6673" max="6912" width="9.109375" style="424"/>
    <col min="6913" max="6913" width="6.109375" style="424" customWidth="1"/>
    <col min="6914" max="6914" width="42.88671875" style="424" customWidth="1"/>
    <col min="6915" max="6915" width="0" style="424" hidden="1" customWidth="1"/>
    <col min="6916" max="6921" width="13.5546875" style="424" customWidth="1"/>
    <col min="6922" max="6922" width="2" style="424" customWidth="1"/>
    <col min="6923" max="6923" width="55.44140625" style="424" customWidth="1"/>
    <col min="6924" max="6924" width="9.109375" style="424"/>
    <col min="6925" max="6925" width="13.44140625" style="424" bestFit="1" customWidth="1"/>
    <col min="6926" max="6926" width="13.44140625" style="424" customWidth="1"/>
    <col min="6927" max="6927" width="13.44140625" style="424" bestFit="1" customWidth="1"/>
    <col min="6928" max="6928" width="14.44140625" style="424" customWidth="1"/>
    <col min="6929" max="7168" width="9.109375" style="424"/>
    <col min="7169" max="7169" width="6.109375" style="424" customWidth="1"/>
    <col min="7170" max="7170" width="42.88671875" style="424" customWidth="1"/>
    <col min="7171" max="7171" width="0" style="424" hidden="1" customWidth="1"/>
    <col min="7172" max="7177" width="13.5546875" style="424" customWidth="1"/>
    <col min="7178" max="7178" width="2" style="424" customWidth="1"/>
    <col min="7179" max="7179" width="55.44140625" style="424" customWidth="1"/>
    <col min="7180" max="7180" width="9.109375" style="424"/>
    <col min="7181" max="7181" width="13.44140625" style="424" bestFit="1" customWidth="1"/>
    <col min="7182" max="7182" width="13.44140625" style="424" customWidth="1"/>
    <col min="7183" max="7183" width="13.44140625" style="424" bestFit="1" customWidth="1"/>
    <col min="7184" max="7184" width="14.44140625" style="424" customWidth="1"/>
    <col min="7185" max="7424" width="9.109375" style="424"/>
    <col min="7425" max="7425" width="6.109375" style="424" customWidth="1"/>
    <col min="7426" max="7426" width="42.88671875" style="424" customWidth="1"/>
    <col min="7427" max="7427" width="0" style="424" hidden="1" customWidth="1"/>
    <col min="7428" max="7433" width="13.5546875" style="424" customWidth="1"/>
    <col min="7434" max="7434" width="2" style="424" customWidth="1"/>
    <col min="7435" max="7435" width="55.44140625" style="424" customWidth="1"/>
    <col min="7436" max="7436" width="9.109375" style="424"/>
    <col min="7437" max="7437" width="13.44140625" style="424" bestFit="1" customWidth="1"/>
    <col min="7438" max="7438" width="13.44140625" style="424" customWidth="1"/>
    <col min="7439" max="7439" width="13.44140625" style="424" bestFit="1" customWidth="1"/>
    <col min="7440" max="7440" width="14.44140625" style="424" customWidth="1"/>
    <col min="7441" max="7680" width="9.109375" style="424"/>
    <col min="7681" max="7681" width="6.109375" style="424" customWidth="1"/>
    <col min="7682" max="7682" width="42.88671875" style="424" customWidth="1"/>
    <col min="7683" max="7683" width="0" style="424" hidden="1" customWidth="1"/>
    <col min="7684" max="7689" width="13.5546875" style="424" customWidth="1"/>
    <col min="7690" max="7690" width="2" style="424" customWidth="1"/>
    <col min="7691" max="7691" width="55.44140625" style="424" customWidth="1"/>
    <col min="7692" max="7692" width="9.109375" style="424"/>
    <col min="7693" max="7693" width="13.44140625" style="424" bestFit="1" customWidth="1"/>
    <col min="7694" max="7694" width="13.44140625" style="424" customWidth="1"/>
    <col min="7695" max="7695" width="13.44140625" style="424" bestFit="1" customWidth="1"/>
    <col min="7696" max="7696" width="14.44140625" style="424" customWidth="1"/>
    <col min="7697" max="7936" width="9.109375" style="424"/>
    <col min="7937" max="7937" width="6.109375" style="424" customWidth="1"/>
    <col min="7938" max="7938" width="42.88671875" style="424" customWidth="1"/>
    <col min="7939" max="7939" width="0" style="424" hidden="1" customWidth="1"/>
    <col min="7940" max="7945" width="13.5546875" style="424" customWidth="1"/>
    <col min="7946" max="7946" width="2" style="424" customWidth="1"/>
    <col min="7947" max="7947" width="55.44140625" style="424" customWidth="1"/>
    <col min="7948" max="7948" width="9.109375" style="424"/>
    <col min="7949" max="7949" width="13.44140625" style="424" bestFit="1" customWidth="1"/>
    <col min="7950" max="7950" width="13.44140625" style="424" customWidth="1"/>
    <col min="7951" max="7951" width="13.44140625" style="424" bestFit="1" customWidth="1"/>
    <col min="7952" max="7952" width="14.44140625" style="424" customWidth="1"/>
    <col min="7953" max="8192" width="9.109375" style="424"/>
    <col min="8193" max="8193" width="6.109375" style="424" customWidth="1"/>
    <col min="8194" max="8194" width="42.88671875" style="424" customWidth="1"/>
    <col min="8195" max="8195" width="0" style="424" hidden="1" customWidth="1"/>
    <col min="8196" max="8201" width="13.5546875" style="424" customWidth="1"/>
    <col min="8202" max="8202" width="2" style="424" customWidth="1"/>
    <col min="8203" max="8203" width="55.44140625" style="424" customWidth="1"/>
    <col min="8204" max="8204" width="9.109375" style="424"/>
    <col min="8205" max="8205" width="13.44140625" style="424" bestFit="1" customWidth="1"/>
    <col min="8206" max="8206" width="13.44140625" style="424" customWidth="1"/>
    <col min="8207" max="8207" width="13.44140625" style="424" bestFit="1" customWidth="1"/>
    <col min="8208" max="8208" width="14.44140625" style="424" customWidth="1"/>
    <col min="8209" max="8448" width="9.109375" style="424"/>
    <col min="8449" max="8449" width="6.109375" style="424" customWidth="1"/>
    <col min="8450" max="8450" width="42.88671875" style="424" customWidth="1"/>
    <col min="8451" max="8451" width="0" style="424" hidden="1" customWidth="1"/>
    <col min="8452" max="8457" width="13.5546875" style="424" customWidth="1"/>
    <col min="8458" max="8458" width="2" style="424" customWidth="1"/>
    <col min="8459" max="8459" width="55.44140625" style="424" customWidth="1"/>
    <col min="8460" max="8460" width="9.109375" style="424"/>
    <col min="8461" max="8461" width="13.44140625" style="424" bestFit="1" customWidth="1"/>
    <col min="8462" max="8462" width="13.44140625" style="424" customWidth="1"/>
    <col min="8463" max="8463" width="13.44140625" style="424" bestFit="1" customWidth="1"/>
    <col min="8464" max="8464" width="14.44140625" style="424" customWidth="1"/>
    <col min="8465" max="8704" width="9.109375" style="424"/>
    <col min="8705" max="8705" width="6.109375" style="424" customWidth="1"/>
    <col min="8706" max="8706" width="42.88671875" style="424" customWidth="1"/>
    <col min="8707" max="8707" width="0" style="424" hidden="1" customWidth="1"/>
    <col min="8708" max="8713" width="13.5546875" style="424" customWidth="1"/>
    <col min="8714" max="8714" width="2" style="424" customWidth="1"/>
    <col min="8715" max="8715" width="55.44140625" style="424" customWidth="1"/>
    <col min="8716" max="8716" width="9.109375" style="424"/>
    <col min="8717" max="8717" width="13.44140625" style="424" bestFit="1" customWidth="1"/>
    <col min="8718" max="8718" width="13.44140625" style="424" customWidth="1"/>
    <col min="8719" max="8719" width="13.44140625" style="424" bestFit="1" customWidth="1"/>
    <col min="8720" max="8720" width="14.44140625" style="424" customWidth="1"/>
    <col min="8721" max="8960" width="9.109375" style="424"/>
    <col min="8961" max="8961" width="6.109375" style="424" customWidth="1"/>
    <col min="8962" max="8962" width="42.88671875" style="424" customWidth="1"/>
    <col min="8963" max="8963" width="0" style="424" hidden="1" customWidth="1"/>
    <col min="8964" max="8969" width="13.5546875" style="424" customWidth="1"/>
    <col min="8970" max="8970" width="2" style="424" customWidth="1"/>
    <col min="8971" max="8971" width="55.44140625" style="424" customWidth="1"/>
    <col min="8972" max="8972" width="9.109375" style="424"/>
    <col min="8973" max="8973" width="13.44140625" style="424" bestFit="1" customWidth="1"/>
    <col min="8974" max="8974" width="13.44140625" style="424" customWidth="1"/>
    <col min="8975" max="8975" width="13.44140625" style="424" bestFit="1" customWidth="1"/>
    <col min="8976" max="8976" width="14.44140625" style="424" customWidth="1"/>
    <col min="8977" max="9216" width="9.109375" style="424"/>
    <col min="9217" max="9217" width="6.109375" style="424" customWidth="1"/>
    <col min="9218" max="9218" width="42.88671875" style="424" customWidth="1"/>
    <col min="9219" max="9219" width="0" style="424" hidden="1" customWidth="1"/>
    <col min="9220" max="9225" width="13.5546875" style="424" customWidth="1"/>
    <col min="9226" max="9226" width="2" style="424" customWidth="1"/>
    <col min="9227" max="9227" width="55.44140625" style="424" customWidth="1"/>
    <col min="9228" max="9228" width="9.109375" style="424"/>
    <col min="9229" max="9229" width="13.44140625" style="424" bestFit="1" customWidth="1"/>
    <col min="9230" max="9230" width="13.44140625" style="424" customWidth="1"/>
    <col min="9231" max="9231" width="13.44140625" style="424" bestFit="1" customWidth="1"/>
    <col min="9232" max="9232" width="14.44140625" style="424" customWidth="1"/>
    <col min="9233" max="9472" width="9.109375" style="424"/>
    <col min="9473" max="9473" width="6.109375" style="424" customWidth="1"/>
    <col min="9474" max="9474" width="42.88671875" style="424" customWidth="1"/>
    <col min="9475" max="9475" width="0" style="424" hidden="1" customWidth="1"/>
    <col min="9476" max="9481" width="13.5546875" style="424" customWidth="1"/>
    <col min="9482" max="9482" width="2" style="424" customWidth="1"/>
    <col min="9483" max="9483" width="55.44140625" style="424" customWidth="1"/>
    <col min="9484" max="9484" width="9.109375" style="424"/>
    <col min="9485" max="9485" width="13.44140625" style="424" bestFit="1" customWidth="1"/>
    <col min="9486" max="9486" width="13.44140625" style="424" customWidth="1"/>
    <col min="9487" max="9487" width="13.44140625" style="424" bestFit="1" customWidth="1"/>
    <col min="9488" max="9488" width="14.44140625" style="424" customWidth="1"/>
    <col min="9489" max="9728" width="9.109375" style="424"/>
    <col min="9729" max="9729" width="6.109375" style="424" customWidth="1"/>
    <col min="9730" max="9730" width="42.88671875" style="424" customWidth="1"/>
    <col min="9731" max="9731" width="0" style="424" hidden="1" customWidth="1"/>
    <col min="9732" max="9737" width="13.5546875" style="424" customWidth="1"/>
    <col min="9738" max="9738" width="2" style="424" customWidth="1"/>
    <col min="9739" max="9739" width="55.44140625" style="424" customWidth="1"/>
    <col min="9740" max="9740" width="9.109375" style="424"/>
    <col min="9741" max="9741" width="13.44140625" style="424" bestFit="1" customWidth="1"/>
    <col min="9742" max="9742" width="13.44140625" style="424" customWidth="1"/>
    <col min="9743" max="9743" width="13.44140625" style="424" bestFit="1" customWidth="1"/>
    <col min="9744" max="9744" width="14.44140625" style="424" customWidth="1"/>
    <col min="9745" max="9984" width="9.109375" style="424"/>
    <col min="9985" max="9985" width="6.109375" style="424" customWidth="1"/>
    <col min="9986" max="9986" width="42.88671875" style="424" customWidth="1"/>
    <col min="9987" max="9987" width="0" style="424" hidden="1" customWidth="1"/>
    <col min="9988" max="9993" width="13.5546875" style="424" customWidth="1"/>
    <col min="9994" max="9994" width="2" style="424" customWidth="1"/>
    <col min="9995" max="9995" width="55.44140625" style="424" customWidth="1"/>
    <col min="9996" max="9996" width="9.109375" style="424"/>
    <col min="9997" max="9997" width="13.44140625" style="424" bestFit="1" customWidth="1"/>
    <col min="9998" max="9998" width="13.44140625" style="424" customWidth="1"/>
    <col min="9999" max="9999" width="13.44140625" style="424" bestFit="1" customWidth="1"/>
    <col min="10000" max="10000" width="14.44140625" style="424" customWidth="1"/>
    <col min="10001" max="10240" width="9.109375" style="424"/>
    <col min="10241" max="10241" width="6.109375" style="424" customWidth="1"/>
    <col min="10242" max="10242" width="42.88671875" style="424" customWidth="1"/>
    <col min="10243" max="10243" width="0" style="424" hidden="1" customWidth="1"/>
    <col min="10244" max="10249" width="13.5546875" style="424" customWidth="1"/>
    <col min="10250" max="10250" width="2" style="424" customWidth="1"/>
    <col min="10251" max="10251" width="55.44140625" style="424" customWidth="1"/>
    <col min="10252" max="10252" width="9.109375" style="424"/>
    <col min="10253" max="10253" width="13.44140625" style="424" bestFit="1" customWidth="1"/>
    <col min="10254" max="10254" width="13.44140625" style="424" customWidth="1"/>
    <col min="10255" max="10255" width="13.44140625" style="424" bestFit="1" customWidth="1"/>
    <col min="10256" max="10256" width="14.44140625" style="424" customWidth="1"/>
    <col min="10257" max="10496" width="9.109375" style="424"/>
    <col min="10497" max="10497" width="6.109375" style="424" customWidth="1"/>
    <col min="10498" max="10498" width="42.88671875" style="424" customWidth="1"/>
    <col min="10499" max="10499" width="0" style="424" hidden="1" customWidth="1"/>
    <col min="10500" max="10505" width="13.5546875" style="424" customWidth="1"/>
    <col min="10506" max="10506" width="2" style="424" customWidth="1"/>
    <col min="10507" max="10507" width="55.44140625" style="424" customWidth="1"/>
    <col min="10508" max="10508" width="9.109375" style="424"/>
    <col min="10509" max="10509" width="13.44140625" style="424" bestFit="1" customWidth="1"/>
    <col min="10510" max="10510" width="13.44140625" style="424" customWidth="1"/>
    <col min="10511" max="10511" width="13.44140625" style="424" bestFit="1" customWidth="1"/>
    <col min="10512" max="10512" width="14.44140625" style="424" customWidth="1"/>
    <col min="10513" max="10752" width="9.109375" style="424"/>
    <col min="10753" max="10753" width="6.109375" style="424" customWidth="1"/>
    <col min="10754" max="10754" width="42.88671875" style="424" customWidth="1"/>
    <col min="10755" max="10755" width="0" style="424" hidden="1" customWidth="1"/>
    <col min="10756" max="10761" width="13.5546875" style="424" customWidth="1"/>
    <col min="10762" max="10762" width="2" style="424" customWidth="1"/>
    <col min="10763" max="10763" width="55.44140625" style="424" customWidth="1"/>
    <col min="10764" max="10764" width="9.109375" style="424"/>
    <col min="10765" max="10765" width="13.44140625" style="424" bestFit="1" customWidth="1"/>
    <col min="10766" max="10766" width="13.44140625" style="424" customWidth="1"/>
    <col min="10767" max="10767" width="13.44140625" style="424" bestFit="1" customWidth="1"/>
    <col min="10768" max="10768" width="14.44140625" style="424" customWidth="1"/>
    <col min="10769" max="11008" width="9.109375" style="424"/>
    <col min="11009" max="11009" width="6.109375" style="424" customWidth="1"/>
    <col min="11010" max="11010" width="42.88671875" style="424" customWidth="1"/>
    <col min="11011" max="11011" width="0" style="424" hidden="1" customWidth="1"/>
    <col min="11012" max="11017" width="13.5546875" style="424" customWidth="1"/>
    <col min="11018" max="11018" width="2" style="424" customWidth="1"/>
    <col min="11019" max="11019" width="55.44140625" style="424" customWidth="1"/>
    <col min="11020" max="11020" width="9.109375" style="424"/>
    <col min="11021" max="11021" width="13.44140625" style="424" bestFit="1" customWidth="1"/>
    <col min="11022" max="11022" width="13.44140625" style="424" customWidth="1"/>
    <col min="11023" max="11023" width="13.44140625" style="424" bestFit="1" customWidth="1"/>
    <col min="11024" max="11024" width="14.44140625" style="424" customWidth="1"/>
    <col min="11025" max="11264" width="9.109375" style="424"/>
    <col min="11265" max="11265" width="6.109375" style="424" customWidth="1"/>
    <col min="11266" max="11266" width="42.88671875" style="424" customWidth="1"/>
    <col min="11267" max="11267" width="0" style="424" hidden="1" customWidth="1"/>
    <col min="11268" max="11273" width="13.5546875" style="424" customWidth="1"/>
    <col min="11274" max="11274" width="2" style="424" customWidth="1"/>
    <col min="11275" max="11275" width="55.44140625" style="424" customWidth="1"/>
    <col min="11276" max="11276" width="9.109375" style="424"/>
    <col min="11277" max="11277" width="13.44140625" style="424" bestFit="1" customWidth="1"/>
    <col min="11278" max="11278" width="13.44140625" style="424" customWidth="1"/>
    <col min="11279" max="11279" width="13.44140625" style="424" bestFit="1" customWidth="1"/>
    <col min="11280" max="11280" width="14.44140625" style="424" customWidth="1"/>
    <col min="11281" max="11520" width="9.109375" style="424"/>
    <col min="11521" max="11521" width="6.109375" style="424" customWidth="1"/>
    <col min="11522" max="11522" width="42.88671875" style="424" customWidth="1"/>
    <col min="11523" max="11523" width="0" style="424" hidden="1" customWidth="1"/>
    <col min="11524" max="11529" width="13.5546875" style="424" customWidth="1"/>
    <col min="11530" max="11530" width="2" style="424" customWidth="1"/>
    <col min="11531" max="11531" width="55.44140625" style="424" customWidth="1"/>
    <col min="11532" max="11532" width="9.109375" style="424"/>
    <col min="11533" max="11533" width="13.44140625" style="424" bestFit="1" customWidth="1"/>
    <col min="11534" max="11534" width="13.44140625" style="424" customWidth="1"/>
    <col min="11535" max="11535" width="13.44140625" style="424" bestFit="1" customWidth="1"/>
    <col min="11536" max="11536" width="14.44140625" style="424" customWidth="1"/>
    <col min="11537" max="11776" width="9.109375" style="424"/>
    <col min="11777" max="11777" width="6.109375" style="424" customWidth="1"/>
    <col min="11778" max="11778" width="42.88671875" style="424" customWidth="1"/>
    <col min="11779" max="11779" width="0" style="424" hidden="1" customWidth="1"/>
    <col min="11780" max="11785" width="13.5546875" style="424" customWidth="1"/>
    <col min="11786" max="11786" width="2" style="424" customWidth="1"/>
    <col min="11787" max="11787" width="55.44140625" style="424" customWidth="1"/>
    <col min="11788" max="11788" width="9.109375" style="424"/>
    <col min="11789" max="11789" width="13.44140625" style="424" bestFit="1" customWidth="1"/>
    <col min="11790" max="11790" width="13.44140625" style="424" customWidth="1"/>
    <col min="11791" max="11791" width="13.44140625" style="424" bestFit="1" customWidth="1"/>
    <col min="11792" max="11792" width="14.44140625" style="424" customWidth="1"/>
    <col min="11793" max="12032" width="9.109375" style="424"/>
    <col min="12033" max="12033" width="6.109375" style="424" customWidth="1"/>
    <col min="12034" max="12034" width="42.88671875" style="424" customWidth="1"/>
    <col min="12035" max="12035" width="0" style="424" hidden="1" customWidth="1"/>
    <col min="12036" max="12041" width="13.5546875" style="424" customWidth="1"/>
    <col min="12042" max="12042" width="2" style="424" customWidth="1"/>
    <col min="12043" max="12043" width="55.44140625" style="424" customWidth="1"/>
    <col min="12044" max="12044" width="9.109375" style="424"/>
    <col min="12045" max="12045" width="13.44140625" style="424" bestFit="1" customWidth="1"/>
    <col min="12046" max="12046" width="13.44140625" style="424" customWidth="1"/>
    <col min="12047" max="12047" width="13.44140625" style="424" bestFit="1" customWidth="1"/>
    <col min="12048" max="12048" width="14.44140625" style="424" customWidth="1"/>
    <col min="12049" max="12288" width="9.109375" style="424"/>
    <col min="12289" max="12289" width="6.109375" style="424" customWidth="1"/>
    <col min="12290" max="12290" width="42.88671875" style="424" customWidth="1"/>
    <col min="12291" max="12291" width="0" style="424" hidden="1" customWidth="1"/>
    <col min="12292" max="12297" width="13.5546875" style="424" customWidth="1"/>
    <col min="12298" max="12298" width="2" style="424" customWidth="1"/>
    <col min="12299" max="12299" width="55.44140625" style="424" customWidth="1"/>
    <col min="12300" max="12300" width="9.109375" style="424"/>
    <col min="12301" max="12301" width="13.44140625" style="424" bestFit="1" customWidth="1"/>
    <col min="12302" max="12302" width="13.44140625" style="424" customWidth="1"/>
    <col min="12303" max="12303" width="13.44140625" style="424" bestFit="1" customWidth="1"/>
    <col min="12304" max="12304" width="14.44140625" style="424" customWidth="1"/>
    <col min="12305" max="12544" width="9.109375" style="424"/>
    <col min="12545" max="12545" width="6.109375" style="424" customWidth="1"/>
    <col min="12546" max="12546" width="42.88671875" style="424" customWidth="1"/>
    <col min="12547" max="12547" width="0" style="424" hidden="1" customWidth="1"/>
    <col min="12548" max="12553" width="13.5546875" style="424" customWidth="1"/>
    <col min="12554" max="12554" width="2" style="424" customWidth="1"/>
    <col min="12555" max="12555" width="55.44140625" style="424" customWidth="1"/>
    <col min="12556" max="12556" width="9.109375" style="424"/>
    <col min="12557" max="12557" width="13.44140625" style="424" bestFit="1" customWidth="1"/>
    <col min="12558" max="12558" width="13.44140625" style="424" customWidth="1"/>
    <col min="12559" max="12559" width="13.44140625" style="424" bestFit="1" customWidth="1"/>
    <col min="12560" max="12560" width="14.44140625" style="424" customWidth="1"/>
    <col min="12561" max="12800" width="9.109375" style="424"/>
    <col min="12801" max="12801" width="6.109375" style="424" customWidth="1"/>
    <col min="12802" max="12802" width="42.88671875" style="424" customWidth="1"/>
    <col min="12803" max="12803" width="0" style="424" hidden="1" customWidth="1"/>
    <col min="12804" max="12809" width="13.5546875" style="424" customWidth="1"/>
    <col min="12810" max="12810" width="2" style="424" customWidth="1"/>
    <col min="12811" max="12811" width="55.44140625" style="424" customWidth="1"/>
    <col min="12812" max="12812" width="9.109375" style="424"/>
    <col min="12813" max="12813" width="13.44140625" style="424" bestFit="1" customWidth="1"/>
    <col min="12814" max="12814" width="13.44140625" style="424" customWidth="1"/>
    <col min="12815" max="12815" width="13.44140625" style="424" bestFit="1" customWidth="1"/>
    <col min="12816" max="12816" width="14.44140625" style="424" customWidth="1"/>
    <col min="12817" max="13056" width="9.109375" style="424"/>
    <col min="13057" max="13057" width="6.109375" style="424" customWidth="1"/>
    <col min="13058" max="13058" width="42.88671875" style="424" customWidth="1"/>
    <col min="13059" max="13059" width="0" style="424" hidden="1" customWidth="1"/>
    <col min="13060" max="13065" width="13.5546875" style="424" customWidth="1"/>
    <col min="13066" max="13066" width="2" style="424" customWidth="1"/>
    <col min="13067" max="13067" width="55.44140625" style="424" customWidth="1"/>
    <col min="13068" max="13068" width="9.109375" style="424"/>
    <col min="13069" max="13069" width="13.44140625" style="424" bestFit="1" customWidth="1"/>
    <col min="13070" max="13070" width="13.44140625" style="424" customWidth="1"/>
    <col min="13071" max="13071" width="13.44140625" style="424" bestFit="1" customWidth="1"/>
    <col min="13072" max="13072" width="14.44140625" style="424" customWidth="1"/>
    <col min="13073" max="13312" width="9.109375" style="424"/>
    <col min="13313" max="13313" width="6.109375" style="424" customWidth="1"/>
    <col min="13314" max="13314" width="42.88671875" style="424" customWidth="1"/>
    <col min="13315" max="13315" width="0" style="424" hidden="1" customWidth="1"/>
    <col min="13316" max="13321" width="13.5546875" style="424" customWidth="1"/>
    <col min="13322" max="13322" width="2" style="424" customWidth="1"/>
    <col min="13323" max="13323" width="55.44140625" style="424" customWidth="1"/>
    <col min="13324" max="13324" width="9.109375" style="424"/>
    <col min="13325" max="13325" width="13.44140625" style="424" bestFit="1" customWidth="1"/>
    <col min="13326" max="13326" width="13.44140625" style="424" customWidth="1"/>
    <col min="13327" max="13327" width="13.44140625" style="424" bestFit="1" customWidth="1"/>
    <col min="13328" max="13328" width="14.44140625" style="424" customWidth="1"/>
    <col min="13329" max="13568" width="9.109375" style="424"/>
    <col min="13569" max="13569" width="6.109375" style="424" customWidth="1"/>
    <col min="13570" max="13570" width="42.88671875" style="424" customWidth="1"/>
    <col min="13571" max="13571" width="0" style="424" hidden="1" customWidth="1"/>
    <col min="13572" max="13577" width="13.5546875" style="424" customWidth="1"/>
    <col min="13578" max="13578" width="2" style="424" customWidth="1"/>
    <col min="13579" max="13579" width="55.44140625" style="424" customWidth="1"/>
    <col min="13580" max="13580" width="9.109375" style="424"/>
    <col min="13581" max="13581" width="13.44140625" style="424" bestFit="1" customWidth="1"/>
    <col min="13582" max="13582" width="13.44140625" style="424" customWidth="1"/>
    <col min="13583" max="13583" width="13.44140625" style="424" bestFit="1" customWidth="1"/>
    <col min="13584" max="13584" width="14.44140625" style="424" customWidth="1"/>
    <col min="13585" max="13824" width="9.109375" style="424"/>
    <col min="13825" max="13825" width="6.109375" style="424" customWidth="1"/>
    <col min="13826" max="13826" width="42.88671875" style="424" customWidth="1"/>
    <col min="13827" max="13827" width="0" style="424" hidden="1" customWidth="1"/>
    <col min="13828" max="13833" width="13.5546875" style="424" customWidth="1"/>
    <col min="13834" max="13834" width="2" style="424" customWidth="1"/>
    <col min="13835" max="13835" width="55.44140625" style="424" customWidth="1"/>
    <col min="13836" max="13836" width="9.109375" style="424"/>
    <col min="13837" max="13837" width="13.44140625" style="424" bestFit="1" customWidth="1"/>
    <col min="13838" max="13838" width="13.44140625" style="424" customWidth="1"/>
    <col min="13839" max="13839" width="13.44140625" style="424" bestFit="1" customWidth="1"/>
    <col min="13840" max="13840" width="14.44140625" style="424" customWidth="1"/>
    <col min="13841" max="14080" width="9.109375" style="424"/>
    <col min="14081" max="14081" width="6.109375" style="424" customWidth="1"/>
    <col min="14082" max="14082" width="42.88671875" style="424" customWidth="1"/>
    <col min="14083" max="14083" width="0" style="424" hidden="1" customWidth="1"/>
    <col min="14084" max="14089" width="13.5546875" style="424" customWidth="1"/>
    <col min="14090" max="14090" width="2" style="424" customWidth="1"/>
    <col min="14091" max="14091" width="55.44140625" style="424" customWidth="1"/>
    <col min="14092" max="14092" width="9.109375" style="424"/>
    <col min="14093" max="14093" width="13.44140625" style="424" bestFit="1" customWidth="1"/>
    <col min="14094" max="14094" width="13.44140625" style="424" customWidth="1"/>
    <col min="14095" max="14095" width="13.44140625" style="424" bestFit="1" customWidth="1"/>
    <col min="14096" max="14096" width="14.44140625" style="424" customWidth="1"/>
    <col min="14097" max="14336" width="9.109375" style="424"/>
    <col min="14337" max="14337" width="6.109375" style="424" customWidth="1"/>
    <col min="14338" max="14338" width="42.88671875" style="424" customWidth="1"/>
    <col min="14339" max="14339" width="0" style="424" hidden="1" customWidth="1"/>
    <col min="14340" max="14345" width="13.5546875" style="424" customWidth="1"/>
    <col min="14346" max="14346" width="2" style="424" customWidth="1"/>
    <col min="14347" max="14347" width="55.44140625" style="424" customWidth="1"/>
    <col min="14348" max="14348" width="9.109375" style="424"/>
    <col min="14349" max="14349" width="13.44140625" style="424" bestFit="1" customWidth="1"/>
    <col min="14350" max="14350" width="13.44140625" style="424" customWidth="1"/>
    <col min="14351" max="14351" width="13.44140625" style="424" bestFit="1" customWidth="1"/>
    <col min="14352" max="14352" width="14.44140625" style="424" customWidth="1"/>
    <col min="14353" max="14592" width="9.109375" style="424"/>
    <col min="14593" max="14593" width="6.109375" style="424" customWidth="1"/>
    <col min="14594" max="14594" width="42.88671875" style="424" customWidth="1"/>
    <col min="14595" max="14595" width="0" style="424" hidden="1" customWidth="1"/>
    <col min="14596" max="14601" width="13.5546875" style="424" customWidth="1"/>
    <col min="14602" max="14602" width="2" style="424" customWidth="1"/>
    <col min="14603" max="14603" width="55.44140625" style="424" customWidth="1"/>
    <col min="14604" max="14604" width="9.109375" style="424"/>
    <col min="14605" max="14605" width="13.44140625" style="424" bestFit="1" customWidth="1"/>
    <col min="14606" max="14606" width="13.44140625" style="424" customWidth="1"/>
    <col min="14607" max="14607" width="13.44140625" style="424" bestFit="1" customWidth="1"/>
    <col min="14608" max="14608" width="14.44140625" style="424" customWidth="1"/>
    <col min="14609" max="14848" width="9.109375" style="424"/>
    <col min="14849" max="14849" width="6.109375" style="424" customWidth="1"/>
    <col min="14850" max="14850" width="42.88671875" style="424" customWidth="1"/>
    <col min="14851" max="14851" width="0" style="424" hidden="1" customWidth="1"/>
    <col min="14852" max="14857" width="13.5546875" style="424" customWidth="1"/>
    <col min="14858" max="14858" width="2" style="424" customWidth="1"/>
    <col min="14859" max="14859" width="55.44140625" style="424" customWidth="1"/>
    <col min="14860" max="14860" width="9.109375" style="424"/>
    <col min="14861" max="14861" width="13.44140625" style="424" bestFit="1" customWidth="1"/>
    <col min="14862" max="14862" width="13.44140625" style="424" customWidth="1"/>
    <col min="14863" max="14863" width="13.44140625" style="424" bestFit="1" customWidth="1"/>
    <col min="14864" max="14864" width="14.44140625" style="424" customWidth="1"/>
    <col min="14865" max="15104" width="9.109375" style="424"/>
    <col min="15105" max="15105" width="6.109375" style="424" customWidth="1"/>
    <col min="15106" max="15106" width="42.88671875" style="424" customWidth="1"/>
    <col min="15107" max="15107" width="0" style="424" hidden="1" customWidth="1"/>
    <col min="15108" max="15113" width="13.5546875" style="424" customWidth="1"/>
    <col min="15114" max="15114" width="2" style="424" customWidth="1"/>
    <col min="15115" max="15115" width="55.44140625" style="424" customWidth="1"/>
    <col min="15116" max="15116" width="9.109375" style="424"/>
    <col min="15117" max="15117" width="13.44140625" style="424" bestFit="1" customWidth="1"/>
    <col min="15118" max="15118" width="13.44140625" style="424" customWidth="1"/>
    <col min="15119" max="15119" width="13.44140625" style="424" bestFit="1" customWidth="1"/>
    <col min="15120" max="15120" width="14.44140625" style="424" customWidth="1"/>
    <col min="15121" max="15360" width="9.109375" style="424"/>
    <col min="15361" max="15361" width="6.109375" style="424" customWidth="1"/>
    <col min="15362" max="15362" width="42.88671875" style="424" customWidth="1"/>
    <col min="15363" max="15363" width="0" style="424" hidden="1" customWidth="1"/>
    <col min="15364" max="15369" width="13.5546875" style="424" customWidth="1"/>
    <col min="15370" max="15370" width="2" style="424" customWidth="1"/>
    <col min="15371" max="15371" width="55.44140625" style="424" customWidth="1"/>
    <col min="15372" max="15372" width="9.109375" style="424"/>
    <col min="15373" max="15373" width="13.44140625" style="424" bestFit="1" customWidth="1"/>
    <col min="15374" max="15374" width="13.44140625" style="424" customWidth="1"/>
    <col min="15375" max="15375" width="13.44140625" style="424" bestFit="1" customWidth="1"/>
    <col min="15376" max="15376" width="14.44140625" style="424" customWidth="1"/>
    <col min="15377" max="15616" width="9.109375" style="424"/>
    <col min="15617" max="15617" width="6.109375" style="424" customWidth="1"/>
    <col min="15618" max="15618" width="42.88671875" style="424" customWidth="1"/>
    <col min="15619" max="15619" width="0" style="424" hidden="1" customWidth="1"/>
    <col min="15620" max="15625" width="13.5546875" style="424" customWidth="1"/>
    <col min="15626" max="15626" width="2" style="424" customWidth="1"/>
    <col min="15627" max="15627" width="55.44140625" style="424" customWidth="1"/>
    <col min="15628" max="15628" width="9.109375" style="424"/>
    <col min="15629" max="15629" width="13.44140625" style="424" bestFit="1" customWidth="1"/>
    <col min="15630" max="15630" width="13.44140625" style="424" customWidth="1"/>
    <col min="15631" max="15631" width="13.44140625" style="424" bestFit="1" customWidth="1"/>
    <col min="15632" max="15632" width="14.44140625" style="424" customWidth="1"/>
    <col min="15633" max="15872" width="9.109375" style="424"/>
    <col min="15873" max="15873" width="6.109375" style="424" customWidth="1"/>
    <col min="15874" max="15874" width="42.88671875" style="424" customWidth="1"/>
    <col min="15875" max="15875" width="0" style="424" hidden="1" customWidth="1"/>
    <col min="15876" max="15881" width="13.5546875" style="424" customWidth="1"/>
    <col min="15882" max="15882" width="2" style="424" customWidth="1"/>
    <col min="15883" max="15883" width="55.44140625" style="424" customWidth="1"/>
    <col min="15884" max="15884" width="9.109375" style="424"/>
    <col min="15885" max="15885" width="13.44140625" style="424" bestFit="1" customWidth="1"/>
    <col min="15886" max="15886" width="13.44140625" style="424" customWidth="1"/>
    <col min="15887" max="15887" width="13.44140625" style="424" bestFit="1" customWidth="1"/>
    <col min="15888" max="15888" width="14.44140625" style="424" customWidth="1"/>
    <col min="15889" max="16128" width="9.109375" style="424"/>
    <col min="16129" max="16129" width="6.109375" style="424" customWidth="1"/>
    <col min="16130" max="16130" width="42.88671875" style="424" customWidth="1"/>
    <col min="16131" max="16131" width="0" style="424" hidden="1" customWidth="1"/>
    <col min="16132" max="16137" width="13.5546875" style="424" customWidth="1"/>
    <col min="16138" max="16138" width="2" style="424" customWidth="1"/>
    <col min="16139" max="16139" width="55.44140625" style="424" customWidth="1"/>
    <col min="16140" max="16140" width="9.109375" style="424"/>
    <col min="16141" max="16141" width="13.44140625" style="424" bestFit="1" customWidth="1"/>
    <col min="16142" max="16142" width="13.44140625" style="424" customWidth="1"/>
    <col min="16143" max="16143" width="13.44140625" style="424" bestFit="1" customWidth="1"/>
    <col min="16144" max="16144" width="14.44140625" style="424" customWidth="1"/>
    <col min="16145" max="16384" width="9.109375" style="424"/>
  </cols>
  <sheetData>
    <row r="1" spans="1:20" ht="20.25" customHeight="1">
      <c r="A1" s="494" t="s">
        <v>1122</v>
      </c>
      <c r="B1" s="495"/>
      <c r="C1" s="495"/>
      <c r="E1" s="495"/>
      <c r="F1" s="495"/>
      <c r="G1" s="495"/>
      <c r="H1" s="495"/>
      <c r="J1" s="495"/>
      <c r="K1" s="1289" t="s">
        <v>751</v>
      </c>
    </row>
    <row r="2" spans="1:20" ht="20.25" customHeight="1">
      <c r="A2" s="496" t="s">
        <v>1123</v>
      </c>
      <c r="B2" s="497"/>
      <c r="C2" s="497"/>
      <c r="D2" s="497"/>
      <c r="E2" s="497"/>
      <c r="F2" s="497"/>
      <c r="G2" s="497"/>
      <c r="H2" s="497"/>
      <c r="I2" s="497"/>
      <c r="J2" s="497"/>
      <c r="K2" s="498" t="s">
        <v>62</v>
      </c>
    </row>
    <row r="3" spans="1:20" s="499" customFormat="1">
      <c r="A3" s="947" t="s">
        <v>767</v>
      </c>
      <c r="B3" s="947"/>
      <c r="C3" s="948">
        <v>2013</v>
      </c>
      <c r="D3" s="948">
        <v>2014</v>
      </c>
      <c r="E3" s="948">
        <v>2015</v>
      </c>
      <c r="F3" s="948">
        <v>2016</v>
      </c>
      <c r="G3" s="948">
        <v>2017</v>
      </c>
      <c r="H3" s="948">
        <v>2018</v>
      </c>
      <c r="I3" s="948">
        <v>2019</v>
      </c>
      <c r="J3" s="949"/>
      <c r="K3" s="950" t="s">
        <v>651</v>
      </c>
      <c r="L3" s="951"/>
      <c r="M3" s="952"/>
      <c r="N3" s="952"/>
      <c r="O3" s="952"/>
      <c r="P3" s="951"/>
      <c r="Q3" s="951"/>
      <c r="R3" s="951"/>
      <c r="S3" s="951"/>
      <c r="T3" s="951"/>
    </row>
    <row r="4" spans="1:20" s="499" customFormat="1" ht="17.25" customHeight="1">
      <c r="A4" s="953" t="s">
        <v>652</v>
      </c>
      <c r="B4" s="953" t="s">
        <v>653</v>
      </c>
      <c r="C4" s="954">
        <v>-55858</v>
      </c>
      <c r="D4" s="954">
        <v>-38848</v>
      </c>
      <c r="E4" s="954">
        <v>-27314</v>
      </c>
      <c r="F4" s="954">
        <v>-26849</v>
      </c>
      <c r="G4" s="954">
        <v>-40584</v>
      </c>
      <c r="H4" s="954">
        <v>-20745</v>
      </c>
      <c r="I4" s="954">
        <v>8663</v>
      </c>
      <c r="J4" s="955"/>
      <c r="K4" s="956" t="s">
        <v>654</v>
      </c>
      <c r="L4" s="951"/>
      <c r="M4" s="957"/>
      <c r="N4" s="957"/>
      <c r="O4" s="958"/>
      <c r="P4" s="959"/>
      <c r="Q4" s="951"/>
      <c r="R4" s="951"/>
      <c r="S4" s="951"/>
      <c r="T4" s="951"/>
    </row>
    <row r="5" spans="1:20" s="499" customFormat="1" ht="17.25" customHeight="1">
      <c r="A5" s="953" t="s">
        <v>51</v>
      </c>
      <c r="B5" s="960" t="s">
        <v>655</v>
      </c>
      <c r="C5" s="961">
        <v>167397</v>
      </c>
      <c r="D5" s="961">
        <v>173293</v>
      </c>
      <c r="E5" s="961">
        <v>154865</v>
      </c>
      <c r="F5" s="961">
        <v>152645</v>
      </c>
      <c r="G5" s="961">
        <v>169214</v>
      </c>
      <c r="H5" s="961">
        <v>178909</v>
      </c>
      <c r="I5" s="961">
        <v>182280</v>
      </c>
      <c r="J5" s="955"/>
      <c r="K5" s="960" t="s">
        <v>656</v>
      </c>
      <c r="L5" s="951"/>
      <c r="M5" s="958"/>
      <c r="N5" s="958"/>
      <c r="O5" s="962"/>
      <c r="P5" s="963"/>
      <c r="Q5" s="951"/>
      <c r="R5" s="951"/>
      <c r="S5" s="951"/>
      <c r="T5" s="951"/>
    </row>
    <row r="6" spans="1:20" s="499" customFormat="1" ht="17.25" customHeight="1">
      <c r="A6" s="953" t="s">
        <v>51</v>
      </c>
      <c r="B6" s="960" t="s">
        <v>657</v>
      </c>
      <c r="C6" s="961">
        <v>249282</v>
      </c>
      <c r="D6" s="961">
        <v>239865</v>
      </c>
      <c r="E6" s="961">
        <v>203874</v>
      </c>
      <c r="F6" s="961">
        <v>192568</v>
      </c>
      <c r="G6" s="961">
        <v>227789</v>
      </c>
      <c r="H6" s="961">
        <v>219676</v>
      </c>
      <c r="I6" s="961">
        <v>198927</v>
      </c>
      <c r="J6" s="955"/>
      <c r="K6" s="960" t="s">
        <v>658</v>
      </c>
      <c r="L6" s="951"/>
      <c r="M6" s="962"/>
      <c r="N6" s="962"/>
      <c r="O6" s="962"/>
      <c r="P6" s="963"/>
      <c r="Q6" s="951"/>
      <c r="R6" s="951"/>
      <c r="S6" s="951"/>
      <c r="T6" s="951"/>
    </row>
    <row r="7" spans="1:20" s="499" customFormat="1" ht="17.25" customHeight="1">
      <c r="A7" s="953"/>
      <c r="B7" s="964" t="s">
        <v>659</v>
      </c>
      <c r="C7" s="961">
        <v>-81885</v>
      </c>
      <c r="D7" s="961">
        <v>-66572</v>
      </c>
      <c r="E7" s="961">
        <v>-49009</v>
      </c>
      <c r="F7" s="961">
        <v>-39923</v>
      </c>
      <c r="G7" s="961">
        <v>-58575</v>
      </c>
      <c r="H7" s="961">
        <v>-40767</v>
      </c>
      <c r="I7" s="961">
        <v>-16647</v>
      </c>
      <c r="J7" s="955"/>
      <c r="K7" s="964" t="s">
        <v>660</v>
      </c>
      <c r="L7" s="951"/>
      <c r="M7" s="962"/>
      <c r="N7" s="962"/>
      <c r="O7" s="962"/>
      <c r="P7" s="963"/>
      <c r="Q7" s="951"/>
      <c r="R7" s="951"/>
      <c r="S7" s="951"/>
      <c r="T7" s="951"/>
    </row>
    <row r="8" spans="1:20" s="499" customFormat="1" ht="17.25" customHeight="1">
      <c r="A8" s="953" t="s">
        <v>51</v>
      </c>
      <c r="B8" s="960" t="s">
        <v>661</v>
      </c>
      <c r="C8" s="961">
        <v>58870</v>
      </c>
      <c r="D8" s="961">
        <v>62290</v>
      </c>
      <c r="E8" s="961">
        <v>55488</v>
      </c>
      <c r="F8" s="961">
        <v>46328</v>
      </c>
      <c r="G8" s="961">
        <v>53481</v>
      </c>
      <c r="H8" s="961">
        <v>59023</v>
      </c>
      <c r="I8" s="961">
        <v>64896</v>
      </c>
      <c r="J8" s="955"/>
      <c r="K8" s="960" t="s">
        <v>662</v>
      </c>
      <c r="L8" s="951"/>
      <c r="M8" s="962"/>
      <c r="N8" s="962"/>
      <c r="O8" s="962"/>
      <c r="P8" s="963"/>
      <c r="Q8" s="951"/>
      <c r="R8" s="951"/>
      <c r="S8" s="951"/>
      <c r="T8" s="951"/>
    </row>
    <row r="9" spans="1:20" s="499" customFormat="1" ht="17.25" customHeight="1">
      <c r="A9" s="953" t="s">
        <v>51</v>
      </c>
      <c r="B9" s="960" t="s">
        <v>663</v>
      </c>
      <c r="C9" s="961">
        <v>25500</v>
      </c>
      <c r="D9" s="961">
        <v>27881</v>
      </c>
      <c r="E9" s="961">
        <v>25500</v>
      </c>
      <c r="F9" s="961">
        <v>25805</v>
      </c>
      <c r="G9" s="961">
        <v>27148</v>
      </c>
      <c r="H9" s="961">
        <v>27930</v>
      </c>
      <c r="I9" s="961">
        <v>28015</v>
      </c>
      <c r="J9" s="955"/>
      <c r="K9" s="960" t="s">
        <v>664</v>
      </c>
      <c r="L9" s="951"/>
      <c r="M9" s="962"/>
      <c r="N9" s="962"/>
      <c r="O9" s="962"/>
      <c r="P9" s="963"/>
      <c r="Q9" s="951"/>
      <c r="R9" s="951"/>
      <c r="S9" s="951"/>
      <c r="T9" s="951"/>
    </row>
    <row r="10" spans="1:20" s="499" customFormat="1" ht="17.25" customHeight="1">
      <c r="A10" s="953"/>
      <c r="B10" s="964" t="s">
        <v>665</v>
      </c>
      <c r="C10" s="961">
        <v>-48515</v>
      </c>
      <c r="D10" s="961">
        <v>-32163</v>
      </c>
      <c r="E10" s="961">
        <v>-19021</v>
      </c>
      <c r="F10" s="961">
        <v>-19400</v>
      </c>
      <c r="G10" s="961">
        <v>-32242</v>
      </c>
      <c r="H10" s="961">
        <v>-9674</v>
      </c>
      <c r="I10" s="961">
        <v>20234</v>
      </c>
      <c r="J10" s="955"/>
      <c r="K10" s="964" t="s">
        <v>666</v>
      </c>
      <c r="L10" s="951"/>
      <c r="M10" s="962"/>
      <c r="N10" s="962"/>
      <c r="O10" s="962"/>
      <c r="P10" s="963"/>
      <c r="Q10" s="951"/>
      <c r="R10" s="951"/>
      <c r="S10" s="951"/>
      <c r="T10" s="951"/>
    </row>
    <row r="11" spans="1:20" s="499" customFormat="1" ht="17.25" customHeight="1">
      <c r="A11" s="953" t="s">
        <v>51</v>
      </c>
      <c r="B11" s="965" t="s">
        <v>667</v>
      </c>
      <c r="C11" s="961">
        <v>5289</v>
      </c>
      <c r="D11" s="961">
        <v>4910</v>
      </c>
      <c r="E11" s="961">
        <v>4508</v>
      </c>
      <c r="F11" s="961">
        <v>5362</v>
      </c>
      <c r="G11" s="961">
        <v>4959</v>
      </c>
      <c r="H11" s="961">
        <v>6132</v>
      </c>
      <c r="I11" s="961">
        <v>6331</v>
      </c>
      <c r="J11" s="955"/>
      <c r="K11" s="960" t="s">
        <v>668</v>
      </c>
      <c r="L11" s="951"/>
      <c r="M11" s="962"/>
      <c r="N11" s="962"/>
      <c r="O11" s="962"/>
      <c r="P11" s="963"/>
      <c r="Q11" s="951"/>
      <c r="R11" s="951"/>
      <c r="S11" s="951"/>
      <c r="T11" s="951"/>
    </row>
    <row r="12" spans="1:20" s="499" customFormat="1" ht="17.25" customHeight="1">
      <c r="A12" s="953" t="s">
        <v>51</v>
      </c>
      <c r="B12" s="965" t="s">
        <v>669</v>
      </c>
      <c r="C12" s="961">
        <v>13909</v>
      </c>
      <c r="D12" s="961">
        <v>13115</v>
      </c>
      <c r="E12" s="961">
        <v>14192</v>
      </c>
      <c r="F12" s="961">
        <v>14542</v>
      </c>
      <c r="G12" s="961">
        <v>16051</v>
      </c>
      <c r="H12" s="961">
        <v>18057</v>
      </c>
      <c r="I12" s="961">
        <v>18876</v>
      </c>
      <c r="J12" s="955"/>
      <c r="K12" s="960" t="s">
        <v>670</v>
      </c>
      <c r="L12" s="951"/>
      <c r="M12" s="962"/>
      <c r="N12" s="962"/>
      <c r="O12" s="962"/>
      <c r="P12" s="963"/>
      <c r="Q12" s="951"/>
      <c r="R12" s="951"/>
      <c r="S12" s="951"/>
      <c r="T12" s="951"/>
    </row>
    <row r="13" spans="1:20" s="499" customFormat="1" ht="17.25" customHeight="1">
      <c r="A13" s="953"/>
      <c r="B13" s="964" t="s">
        <v>671</v>
      </c>
      <c r="C13" s="961">
        <v>-57135</v>
      </c>
      <c r="D13" s="961">
        <v>-40368</v>
      </c>
      <c r="E13" s="961">
        <v>-28705</v>
      </c>
      <c r="F13" s="961">
        <v>-28580</v>
      </c>
      <c r="G13" s="961">
        <v>-43334</v>
      </c>
      <c r="H13" s="961">
        <v>-21599</v>
      </c>
      <c r="I13" s="961">
        <v>7689</v>
      </c>
      <c r="J13" s="955"/>
      <c r="K13" s="964" t="s">
        <v>672</v>
      </c>
      <c r="L13" s="951"/>
      <c r="M13" s="962"/>
      <c r="N13" s="962"/>
      <c r="O13" s="962"/>
      <c r="P13" s="963"/>
      <c r="Q13" s="951"/>
      <c r="R13" s="951"/>
      <c r="S13" s="951"/>
      <c r="T13" s="951"/>
    </row>
    <row r="14" spans="1:20" s="499" customFormat="1" ht="17.25" customHeight="1">
      <c r="A14" s="953" t="s">
        <v>51</v>
      </c>
      <c r="B14" s="966" t="s">
        <v>673</v>
      </c>
      <c r="C14" s="961">
        <v>1277</v>
      </c>
      <c r="D14" s="961">
        <v>1520</v>
      </c>
      <c r="E14" s="961">
        <v>1391</v>
      </c>
      <c r="F14" s="961">
        <v>1731</v>
      </c>
      <c r="G14" s="961">
        <v>2750</v>
      </c>
      <c r="H14" s="961">
        <v>854</v>
      </c>
      <c r="I14" s="961">
        <v>974</v>
      </c>
      <c r="J14" s="955"/>
      <c r="K14" s="967" t="s">
        <v>674</v>
      </c>
      <c r="L14" s="951"/>
      <c r="M14" s="962"/>
      <c r="N14" s="962"/>
      <c r="O14" s="962"/>
      <c r="P14" s="963"/>
      <c r="Q14" s="951"/>
      <c r="R14" s="951"/>
      <c r="S14" s="951"/>
      <c r="T14" s="951"/>
    </row>
    <row r="15" spans="1:20" s="499" customFormat="1" ht="17.25" customHeight="1">
      <c r="A15" s="953" t="s">
        <v>675</v>
      </c>
      <c r="B15" s="964" t="s">
        <v>676</v>
      </c>
      <c r="C15" s="954">
        <v>-96</v>
      </c>
      <c r="D15" s="954">
        <v>-70</v>
      </c>
      <c r="E15" s="954">
        <v>-21</v>
      </c>
      <c r="F15" s="954">
        <v>23</v>
      </c>
      <c r="G15" s="954">
        <v>15</v>
      </c>
      <c r="H15" s="954">
        <v>62</v>
      </c>
      <c r="I15" s="954">
        <v>34</v>
      </c>
      <c r="J15" s="955"/>
      <c r="K15" s="964" t="s">
        <v>677</v>
      </c>
      <c r="L15" s="951"/>
      <c r="M15" s="958"/>
      <c r="N15" s="958"/>
      <c r="O15" s="958"/>
      <c r="P15" s="959"/>
      <c r="Q15" s="951"/>
      <c r="R15" s="951"/>
      <c r="S15" s="951"/>
      <c r="T15" s="951"/>
    </row>
    <row r="16" spans="1:20" s="499" customFormat="1" ht="17.25" customHeight="1">
      <c r="A16" s="953" t="s">
        <v>678</v>
      </c>
      <c r="B16" s="964" t="s">
        <v>679</v>
      </c>
      <c r="C16" s="954">
        <v>-75561</v>
      </c>
      <c r="D16" s="954">
        <v>-41929</v>
      </c>
      <c r="E16" s="954">
        <v>-9380</v>
      </c>
      <c r="F16" s="954">
        <v>-22544</v>
      </c>
      <c r="G16" s="954">
        <v>-38630</v>
      </c>
      <c r="H16" s="954">
        <v>-526</v>
      </c>
      <c r="I16" s="954">
        <v>-5570</v>
      </c>
      <c r="J16" s="955"/>
      <c r="K16" s="964" t="s">
        <v>680</v>
      </c>
      <c r="L16" s="951"/>
      <c r="M16" s="958"/>
      <c r="N16" s="958"/>
      <c r="O16" s="962"/>
      <c r="P16" s="963"/>
      <c r="Q16" s="951"/>
      <c r="R16" s="951"/>
      <c r="S16" s="951"/>
      <c r="T16" s="951"/>
    </row>
    <row r="17" spans="1:20" s="499" customFormat="1" ht="17.25" customHeight="1">
      <c r="A17" s="953" t="s">
        <v>51</v>
      </c>
      <c r="B17" s="965" t="s">
        <v>681</v>
      </c>
      <c r="C17" s="961">
        <v>3636</v>
      </c>
      <c r="D17" s="961">
        <v>7050</v>
      </c>
      <c r="E17" s="961">
        <v>5096</v>
      </c>
      <c r="F17" s="961">
        <v>3138</v>
      </c>
      <c r="G17" s="961">
        <v>2701</v>
      </c>
      <c r="H17" s="961">
        <v>3649</v>
      </c>
      <c r="I17" s="961">
        <v>2923</v>
      </c>
      <c r="J17" s="955"/>
      <c r="K17" s="960" t="s">
        <v>682</v>
      </c>
      <c r="L17" s="951"/>
      <c r="M17" s="962"/>
      <c r="N17" s="962"/>
      <c r="O17" s="962"/>
      <c r="P17" s="963"/>
      <c r="Q17" s="951"/>
      <c r="R17" s="951"/>
      <c r="S17" s="951"/>
      <c r="T17" s="951"/>
    </row>
    <row r="18" spans="1:20" s="499" customFormat="1" ht="17.25" customHeight="1">
      <c r="A18" s="953" t="s">
        <v>51</v>
      </c>
      <c r="B18" s="965" t="s">
        <v>683</v>
      </c>
      <c r="C18" s="961">
        <v>13563</v>
      </c>
      <c r="D18" s="961">
        <v>13337</v>
      </c>
      <c r="E18" s="961">
        <v>19263</v>
      </c>
      <c r="F18" s="961">
        <v>13929</v>
      </c>
      <c r="G18" s="961">
        <v>11099</v>
      </c>
      <c r="H18" s="961">
        <v>13023</v>
      </c>
      <c r="I18" s="961">
        <v>8828</v>
      </c>
      <c r="J18" s="955"/>
      <c r="K18" s="960" t="s">
        <v>684</v>
      </c>
      <c r="L18" s="951"/>
      <c r="M18" s="962"/>
      <c r="N18" s="962"/>
      <c r="O18" s="962"/>
      <c r="P18" s="963"/>
      <c r="Q18" s="951"/>
      <c r="R18" s="951"/>
      <c r="S18" s="951"/>
      <c r="T18" s="951"/>
    </row>
    <row r="19" spans="1:20" s="499" customFormat="1" ht="17.25" customHeight="1">
      <c r="A19" s="953" t="s">
        <v>51</v>
      </c>
      <c r="B19" s="966" t="s">
        <v>685</v>
      </c>
      <c r="C19" s="961">
        <v>-2601</v>
      </c>
      <c r="D19" s="961">
        <v>746</v>
      </c>
      <c r="E19" s="961">
        <v>6129</v>
      </c>
      <c r="F19" s="961">
        <v>1511</v>
      </c>
      <c r="G19" s="961">
        <v>-394</v>
      </c>
      <c r="H19" s="961">
        <v>3147</v>
      </c>
      <c r="I19" s="961">
        <v>4654</v>
      </c>
      <c r="J19" s="955"/>
      <c r="K19" s="967" t="s">
        <v>686</v>
      </c>
      <c r="L19" s="951"/>
      <c r="M19" s="962"/>
      <c r="N19" s="962"/>
      <c r="O19" s="962"/>
      <c r="P19" s="963"/>
      <c r="Q19" s="951"/>
      <c r="R19" s="951"/>
      <c r="S19" s="951"/>
      <c r="T19" s="951"/>
    </row>
    <row r="20" spans="1:20" s="499" customFormat="1" ht="17.25" customHeight="1">
      <c r="A20" s="953" t="s">
        <v>51</v>
      </c>
      <c r="B20" s="966" t="s">
        <v>687</v>
      </c>
      <c r="C20" s="961">
        <v>21419</v>
      </c>
      <c r="D20" s="961">
        <v>20962</v>
      </c>
      <c r="E20" s="961">
        <v>-9220</v>
      </c>
      <c r="F20" s="961">
        <v>7923</v>
      </c>
      <c r="G20" s="961">
        <v>23669</v>
      </c>
      <c r="H20" s="961">
        <v>32</v>
      </c>
      <c r="I20" s="961">
        <v>3408</v>
      </c>
      <c r="J20" s="955"/>
      <c r="K20" s="967" t="s">
        <v>688</v>
      </c>
      <c r="L20" s="951"/>
      <c r="M20" s="962"/>
      <c r="N20" s="962"/>
      <c r="O20" s="962"/>
      <c r="P20" s="963"/>
      <c r="Q20" s="951"/>
      <c r="R20" s="951"/>
      <c r="S20" s="951"/>
      <c r="T20" s="951"/>
    </row>
    <row r="21" spans="1:20" s="499" customFormat="1" ht="17.25" customHeight="1">
      <c r="A21" s="953" t="s">
        <v>51</v>
      </c>
      <c r="B21" s="967" t="s">
        <v>689</v>
      </c>
      <c r="C21" s="961">
        <v>842</v>
      </c>
      <c r="D21" s="961">
        <v>2559</v>
      </c>
      <c r="E21" s="961">
        <v>-2395</v>
      </c>
      <c r="F21" s="961">
        <v>823</v>
      </c>
      <c r="G21" s="961">
        <v>2971</v>
      </c>
      <c r="H21" s="961">
        <v>-1131</v>
      </c>
      <c r="I21" s="961">
        <v>406</v>
      </c>
      <c r="J21" s="955"/>
      <c r="K21" s="967" t="s">
        <v>690</v>
      </c>
      <c r="L21" s="951"/>
      <c r="M21" s="962"/>
      <c r="N21" s="962"/>
      <c r="O21" s="962"/>
      <c r="P21" s="963"/>
      <c r="Q21" s="951"/>
      <c r="R21" s="951"/>
      <c r="S21" s="951"/>
      <c r="T21" s="951"/>
    </row>
    <row r="22" spans="1:20" s="499" customFormat="1" ht="17.25" customHeight="1">
      <c r="A22" s="953" t="s">
        <v>51</v>
      </c>
      <c r="B22" s="960" t="s">
        <v>691</v>
      </c>
      <c r="C22" s="961">
        <v>20577</v>
      </c>
      <c r="D22" s="961">
        <v>18403</v>
      </c>
      <c r="E22" s="961">
        <v>-6825</v>
      </c>
      <c r="F22" s="961">
        <v>7100</v>
      </c>
      <c r="G22" s="961">
        <v>20698</v>
      </c>
      <c r="H22" s="961">
        <v>1163</v>
      </c>
      <c r="I22" s="961">
        <v>3002</v>
      </c>
      <c r="J22" s="955"/>
      <c r="K22" s="960" t="s">
        <v>692</v>
      </c>
      <c r="L22" s="951"/>
      <c r="M22" s="962"/>
      <c r="N22" s="962"/>
      <c r="O22" s="962"/>
      <c r="P22" s="963"/>
      <c r="Q22" s="951"/>
      <c r="R22" s="951"/>
      <c r="S22" s="951"/>
      <c r="T22" s="951"/>
    </row>
    <row r="23" spans="1:20" s="499" customFormat="1" ht="17.25" customHeight="1">
      <c r="A23" s="953" t="s">
        <v>51</v>
      </c>
      <c r="B23" s="966" t="s">
        <v>693</v>
      </c>
      <c r="C23" s="961">
        <v>-2242</v>
      </c>
      <c r="D23" s="961">
        <v>2187</v>
      </c>
      <c r="E23" s="961">
        <v>14747</v>
      </c>
      <c r="F23" s="961">
        <v>6251</v>
      </c>
      <c r="G23" s="961">
        <v>8443</v>
      </c>
      <c r="H23" s="961">
        <v>10380</v>
      </c>
      <c r="I23" s="961">
        <v>8766</v>
      </c>
      <c r="J23" s="955"/>
      <c r="K23" s="967" t="s">
        <v>694</v>
      </c>
      <c r="L23" s="951"/>
      <c r="M23" s="962"/>
      <c r="N23" s="962"/>
      <c r="O23" s="962"/>
      <c r="P23" s="963"/>
      <c r="Q23" s="951"/>
      <c r="R23" s="951"/>
      <c r="S23" s="951"/>
      <c r="T23" s="951"/>
    </row>
    <row r="24" spans="1:20" s="499" customFormat="1" ht="17.25" customHeight="1">
      <c r="A24" s="953" t="s">
        <v>51</v>
      </c>
      <c r="B24" s="967" t="s">
        <v>695</v>
      </c>
      <c r="C24" s="961">
        <v>-1</v>
      </c>
      <c r="D24" s="961">
        <v>0</v>
      </c>
      <c r="E24" s="961">
        <v>0</v>
      </c>
      <c r="F24" s="961">
        <v>0</v>
      </c>
      <c r="G24" s="961">
        <v>0</v>
      </c>
      <c r="H24" s="961">
        <v>0</v>
      </c>
      <c r="I24" s="961">
        <v>0</v>
      </c>
      <c r="J24" s="955"/>
      <c r="K24" s="967" t="s">
        <v>696</v>
      </c>
      <c r="L24" s="951"/>
      <c r="M24" s="962"/>
      <c r="N24" s="962"/>
      <c r="O24" s="962"/>
      <c r="P24" s="963"/>
      <c r="Q24" s="951"/>
      <c r="R24" s="951"/>
      <c r="S24" s="951"/>
      <c r="T24" s="951"/>
    </row>
    <row r="25" spans="1:20" s="499" customFormat="1" ht="17.25" customHeight="1">
      <c r="A25" s="953" t="s">
        <v>51</v>
      </c>
      <c r="B25" s="960" t="s">
        <v>697</v>
      </c>
      <c r="C25" s="961">
        <v>757</v>
      </c>
      <c r="D25" s="961">
        <v>213</v>
      </c>
      <c r="E25" s="961">
        <v>-238</v>
      </c>
      <c r="F25" s="961">
        <v>-236</v>
      </c>
      <c r="G25" s="961">
        <v>-322</v>
      </c>
      <c r="H25" s="961">
        <v>110</v>
      </c>
      <c r="I25" s="961">
        <v>110</v>
      </c>
      <c r="J25" s="955"/>
      <c r="K25" s="960" t="s">
        <v>698</v>
      </c>
      <c r="L25" s="951"/>
      <c r="M25" s="962"/>
      <c r="N25" s="962"/>
      <c r="O25" s="962"/>
      <c r="P25" s="963"/>
      <c r="Q25" s="951"/>
      <c r="R25" s="951"/>
      <c r="S25" s="951"/>
      <c r="T25" s="951"/>
    </row>
    <row r="26" spans="1:20" s="499" customFormat="1" ht="17.25" customHeight="1">
      <c r="A26" s="953" t="s">
        <v>51</v>
      </c>
      <c r="B26" s="960" t="s">
        <v>699</v>
      </c>
      <c r="C26" s="961">
        <v>269</v>
      </c>
      <c r="D26" s="961">
        <v>1055</v>
      </c>
      <c r="E26" s="961">
        <v>15181</v>
      </c>
      <c r="F26" s="961">
        <v>7646</v>
      </c>
      <c r="G26" s="961">
        <v>6662</v>
      </c>
      <c r="H26" s="961">
        <v>7311</v>
      </c>
      <c r="I26" s="961">
        <v>6036</v>
      </c>
      <c r="J26" s="955"/>
      <c r="K26" s="960" t="s">
        <v>700</v>
      </c>
      <c r="L26" s="951"/>
      <c r="M26" s="962"/>
      <c r="N26" s="962"/>
      <c r="O26" s="962"/>
      <c r="P26" s="963"/>
      <c r="Q26" s="951"/>
      <c r="R26" s="951"/>
      <c r="S26" s="951"/>
      <c r="T26" s="951"/>
    </row>
    <row r="27" spans="1:20" s="499" customFormat="1" ht="17.25" customHeight="1">
      <c r="A27" s="953" t="s">
        <v>51</v>
      </c>
      <c r="B27" s="960" t="s">
        <v>701</v>
      </c>
      <c r="C27" s="961">
        <v>-3267</v>
      </c>
      <c r="D27" s="961">
        <v>919</v>
      </c>
      <c r="E27" s="961">
        <v>-196</v>
      </c>
      <c r="F27" s="961">
        <v>-1159</v>
      </c>
      <c r="G27" s="961">
        <v>2103</v>
      </c>
      <c r="H27" s="961">
        <v>2959</v>
      </c>
      <c r="I27" s="961">
        <v>2620</v>
      </c>
      <c r="J27" s="955"/>
      <c r="K27" s="960" t="s">
        <v>702</v>
      </c>
      <c r="L27" s="951"/>
      <c r="M27" s="962"/>
      <c r="N27" s="962"/>
      <c r="O27" s="962"/>
      <c r="P27" s="963"/>
      <c r="Q27" s="951"/>
      <c r="R27" s="951"/>
      <c r="S27" s="951"/>
      <c r="T27" s="951"/>
    </row>
    <row r="28" spans="1:20" s="499" customFormat="1" ht="17.25" customHeight="1">
      <c r="A28" s="953" t="s">
        <v>51</v>
      </c>
      <c r="B28" s="966" t="s">
        <v>703</v>
      </c>
      <c r="C28" s="961">
        <v>39372</v>
      </c>
      <c r="D28" s="961">
        <v>17613</v>
      </c>
      <c r="E28" s="961">
        <v>25309</v>
      </c>
      <c r="F28" s="961">
        <v>11592</v>
      </c>
      <c r="G28" s="961">
        <v>14612</v>
      </c>
      <c r="H28" s="961">
        <v>4647</v>
      </c>
      <c r="I28" s="961">
        <v>9677</v>
      </c>
      <c r="J28" s="955"/>
      <c r="K28" s="967" t="s">
        <v>704</v>
      </c>
      <c r="L28" s="951"/>
      <c r="M28" s="962"/>
      <c r="N28" s="962"/>
      <c r="O28" s="962"/>
      <c r="P28" s="963"/>
      <c r="Q28" s="951"/>
      <c r="R28" s="951"/>
      <c r="S28" s="951"/>
      <c r="T28" s="951"/>
    </row>
    <row r="29" spans="1:20" s="499" customFormat="1" ht="17.25" customHeight="1">
      <c r="A29" s="953" t="s">
        <v>51</v>
      </c>
      <c r="B29" s="967" t="s">
        <v>695</v>
      </c>
      <c r="C29" s="961">
        <v>-1457</v>
      </c>
      <c r="D29" s="961">
        <v>-1905</v>
      </c>
      <c r="E29" s="961">
        <v>-674</v>
      </c>
      <c r="F29" s="961">
        <v>-122</v>
      </c>
      <c r="G29" s="961">
        <v>550</v>
      </c>
      <c r="H29" s="961">
        <v>4366</v>
      </c>
      <c r="I29" s="961">
        <v>2542</v>
      </c>
      <c r="J29" s="955"/>
      <c r="K29" s="967" t="s">
        <v>696</v>
      </c>
      <c r="L29" s="951"/>
      <c r="M29" s="962"/>
      <c r="N29" s="962"/>
      <c r="O29" s="962"/>
      <c r="P29" s="963"/>
      <c r="Q29" s="951"/>
      <c r="R29" s="951"/>
      <c r="S29" s="951"/>
      <c r="T29" s="951"/>
    </row>
    <row r="30" spans="1:20" s="499" customFormat="1" ht="17.25" customHeight="1">
      <c r="A30" s="953" t="s">
        <v>51</v>
      </c>
      <c r="B30" s="960" t="s">
        <v>697</v>
      </c>
      <c r="C30" s="961">
        <v>-22</v>
      </c>
      <c r="D30" s="961">
        <v>-886</v>
      </c>
      <c r="E30" s="961">
        <v>-1189</v>
      </c>
      <c r="F30" s="961">
        <v>-925</v>
      </c>
      <c r="G30" s="961">
        <v>-1367</v>
      </c>
      <c r="H30" s="961">
        <v>-822</v>
      </c>
      <c r="I30" s="961">
        <v>-963</v>
      </c>
      <c r="J30" s="955"/>
      <c r="K30" s="960" t="s">
        <v>698</v>
      </c>
      <c r="L30" s="951"/>
      <c r="M30" s="962"/>
      <c r="N30" s="962"/>
      <c r="O30" s="962"/>
      <c r="P30" s="963"/>
      <c r="Q30" s="951"/>
      <c r="R30" s="951"/>
      <c r="S30" s="951"/>
      <c r="T30" s="951"/>
    </row>
    <row r="31" spans="1:20" s="499" customFormat="1" ht="17.25" customHeight="1">
      <c r="A31" s="953" t="s">
        <v>51</v>
      </c>
      <c r="B31" s="960" t="s">
        <v>699</v>
      </c>
      <c r="C31" s="961">
        <v>32842</v>
      </c>
      <c r="D31" s="961">
        <v>14804</v>
      </c>
      <c r="E31" s="961">
        <v>18912</v>
      </c>
      <c r="F31" s="961">
        <v>803</v>
      </c>
      <c r="G31" s="961">
        <v>4092</v>
      </c>
      <c r="H31" s="961">
        <v>-12571</v>
      </c>
      <c r="I31" s="961">
        <v>-1506</v>
      </c>
      <c r="J31" s="955"/>
      <c r="K31" s="960" t="s">
        <v>700</v>
      </c>
      <c r="L31" s="951"/>
      <c r="M31" s="962"/>
      <c r="N31" s="962"/>
      <c r="O31" s="962"/>
      <c r="P31" s="963"/>
      <c r="Q31" s="951"/>
      <c r="R31" s="951"/>
      <c r="S31" s="951"/>
      <c r="T31" s="951"/>
    </row>
    <row r="32" spans="1:20" s="499" customFormat="1" ht="17.25" customHeight="1">
      <c r="A32" s="953" t="s">
        <v>51</v>
      </c>
      <c r="B32" s="960" t="s">
        <v>701</v>
      </c>
      <c r="C32" s="961">
        <v>8009</v>
      </c>
      <c r="D32" s="961">
        <v>5600</v>
      </c>
      <c r="E32" s="961">
        <v>8260</v>
      </c>
      <c r="F32" s="961">
        <v>11836</v>
      </c>
      <c r="G32" s="961">
        <v>11337</v>
      </c>
      <c r="H32" s="961">
        <v>13674</v>
      </c>
      <c r="I32" s="961">
        <v>9604</v>
      </c>
      <c r="J32" s="955"/>
      <c r="K32" s="960" t="s">
        <v>702</v>
      </c>
      <c r="L32" s="951"/>
      <c r="M32" s="962"/>
      <c r="N32" s="962"/>
      <c r="O32" s="962"/>
      <c r="P32" s="963"/>
      <c r="Q32" s="951"/>
      <c r="R32" s="951"/>
      <c r="S32" s="951"/>
      <c r="T32" s="951"/>
    </row>
    <row r="33" spans="1:20" s="499" customFormat="1" ht="17.25" customHeight="1">
      <c r="A33" s="953"/>
      <c r="B33" s="967" t="s">
        <v>705</v>
      </c>
      <c r="C33" s="961">
        <v>19607</v>
      </c>
      <c r="D33" s="961">
        <v>3011</v>
      </c>
      <c r="E33" s="961">
        <v>-17955</v>
      </c>
      <c r="F33" s="961">
        <v>-4282</v>
      </c>
      <c r="G33" s="961">
        <v>-1939</v>
      </c>
      <c r="H33" s="961">
        <v>-20157</v>
      </c>
      <c r="I33" s="961">
        <v>14267</v>
      </c>
      <c r="J33" s="955"/>
      <c r="K33" s="967" t="s">
        <v>706</v>
      </c>
      <c r="L33" s="951"/>
      <c r="M33" s="962"/>
      <c r="N33" s="962"/>
      <c r="O33" s="962"/>
      <c r="P33" s="963"/>
      <c r="Q33" s="951"/>
      <c r="R33" s="951"/>
      <c r="S33" s="951"/>
      <c r="T33" s="951"/>
    </row>
    <row r="34" spans="1:20" s="499" customFormat="1" ht="17.25" customHeight="1">
      <c r="A34" s="953" t="s">
        <v>707</v>
      </c>
      <c r="B34" s="953" t="s">
        <v>708</v>
      </c>
      <c r="C34" s="954">
        <v>-8844</v>
      </c>
      <c r="D34" s="954">
        <v>-3479</v>
      </c>
      <c r="E34" s="954">
        <v>6124</v>
      </c>
      <c r="F34" s="954">
        <v>5095</v>
      </c>
      <c r="G34" s="954">
        <v>-6268</v>
      </c>
      <c r="H34" s="954">
        <v>9780</v>
      </c>
      <c r="I34" s="954">
        <v>-7943</v>
      </c>
      <c r="J34" s="955"/>
      <c r="K34" s="953" t="s">
        <v>709</v>
      </c>
      <c r="L34" s="951"/>
      <c r="M34" s="962"/>
      <c r="N34" s="962"/>
      <c r="O34" s="962"/>
      <c r="P34" s="963"/>
      <c r="Q34" s="951"/>
      <c r="R34" s="951"/>
      <c r="S34" s="951"/>
      <c r="T34" s="951"/>
    </row>
    <row r="35" spans="1:20" s="499" customFormat="1" ht="17.25" customHeight="1">
      <c r="A35" s="953"/>
      <c r="B35" s="964" t="s">
        <v>710</v>
      </c>
      <c r="C35" s="961">
        <v>-10763</v>
      </c>
      <c r="D35" s="961">
        <v>468</v>
      </c>
      <c r="E35" s="961">
        <v>11831</v>
      </c>
      <c r="F35" s="961">
        <v>-813</v>
      </c>
      <c r="G35" s="961">
        <v>8207</v>
      </c>
      <c r="H35" s="961">
        <v>10377</v>
      </c>
      <c r="I35" s="961">
        <v>-6324</v>
      </c>
      <c r="J35" s="955"/>
      <c r="K35" s="964" t="s">
        <v>711</v>
      </c>
      <c r="L35" s="951"/>
      <c r="M35" s="962"/>
      <c r="N35" s="962"/>
      <c r="O35" s="962"/>
      <c r="P35" s="963"/>
      <c r="Q35" s="951"/>
      <c r="R35" s="951"/>
      <c r="S35" s="951"/>
      <c r="T35" s="951"/>
    </row>
    <row r="36" spans="1:20" s="499" customFormat="1" ht="17.25" customHeight="1">
      <c r="A36" s="953" t="s">
        <v>712</v>
      </c>
      <c r="B36" s="953" t="s">
        <v>713</v>
      </c>
      <c r="C36" s="954">
        <v>10763</v>
      </c>
      <c r="D36" s="954">
        <v>-468</v>
      </c>
      <c r="E36" s="954">
        <v>-11831</v>
      </c>
      <c r="F36" s="954">
        <v>813</v>
      </c>
      <c r="G36" s="954">
        <v>-8207</v>
      </c>
      <c r="H36" s="954">
        <v>-10377</v>
      </c>
      <c r="I36" s="954">
        <v>6324</v>
      </c>
      <c r="J36" s="955"/>
      <c r="K36" s="953" t="s">
        <v>714</v>
      </c>
      <c r="L36" s="951"/>
      <c r="M36" s="952"/>
      <c r="N36" s="952"/>
      <c r="O36" s="952"/>
      <c r="P36" s="951"/>
      <c r="Q36" s="951"/>
      <c r="R36" s="951"/>
      <c r="S36" s="951"/>
      <c r="T36" s="951"/>
    </row>
    <row r="37" spans="1:20" s="499" customFormat="1" ht="17.25" customHeight="1">
      <c r="A37" s="953" t="s">
        <v>51</v>
      </c>
      <c r="B37" s="960" t="s">
        <v>715</v>
      </c>
      <c r="C37" s="961">
        <v>9911</v>
      </c>
      <c r="D37" s="961">
        <v>-468</v>
      </c>
      <c r="E37" s="961">
        <v>-11831</v>
      </c>
      <c r="F37" s="961">
        <v>813</v>
      </c>
      <c r="G37" s="961">
        <v>-8207</v>
      </c>
      <c r="H37" s="961">
        <v>-10377</v>
      </c>
      <c r="I37" s="961">
        <v>6324</v>
      </c>
      <c r="J37" s="955"/>
      <c r="K37" s="960" t="s">
        <v>716</v>
      </c>
      <c r="L37" s="951"/>
      <c r="M37" s="952"/>
      <c r="N37" s="952"/>
      <c r="O37" s="952"/>
      <c r="P37" s="951"/>
      <c r="Q37" s="951"/>
      <c r="R37" s="951"/>
      <c r="S37" s="951"/>
      <c r="T37" s="951"/>
    </row>
    <row r="38" spans="1:20" s="499" customFormat="1" ht="17.25" customHeight="1">
      <c r="A38" s="950" t="s">
        <v>51</v>
      </c>
      <c r="B38" s="968" t="s">
        <v>717</v>
      </c>
      <c r="C38" s="969">
        <v>852</v>
      </c>
      <c r="D38" s="969">
        <v>0</v>
      </c>
      <c r="E38" s="969">
        <v>0</v>
      </c>
      <c r="F38" s="969">
        <v>0</v>
      </c>
      <c r="G38" s="969">
        <v>0</v>
      </c>
      <c r="H38" s="969">
        <v>0</v>
      </c>
      <c r="I38" s="969">
        <v>0</v>
      </c>
      <c r="J38" s="970"/>
      <c r="K38" s="960" t="s">
        <v>718</v>
      </c>
      <c r="L38" s="951"/>
      <c r="M38" s="952"/>
      <c r="N38" s="952"/>
      <c r="O38" s="952"/>
      <c r="P38" s="951"/>
      <c r="Q38" s="951"/>
      <c r="R38" s="951"/>
      <c r="S38" s="951"/>
      <c r="T38" s="951"/>
    </row>
    <row r="39" spans="1:20" s="499" customFormat="1">
      <c r="A39" s="960" t="s">
        <v>719</v>
      </c>
      <c r="B39" s="960"/>
      <c r="C39" s="500"/>
      <c r="D39" s="501"/>
      <c r="E39" s="501"/>
      <c r="F39" s="501"/>
      <c r="G39" s="501"/>
      <c r="H39" s="501"/>
      <c r="I39" s="501"/>
      <c r="J39" s="500"/>
      <c r="K39" s="502" t="s">
        <v>720</v>
      </c>
      <c r="L39" s="951"/>
      <c r="M39" s="952"/>
      <c r="N39" s="952"/>
      <c r="O39" s="952"/>
      <c r="P39" s="951"/>
      <c r="Q39" s="951"/>
      <c r="R39" s="951"/>
      <c r="S39" s="951"/>
      <c r="T39" s="951"/>
    </row>
    <row r="40" spans="1:20" s="499" customFormat="1">
      <c r="A40" s="503"/>
      <c r="B40" s="504"/>
      <c r="C40" s="503"/>
      <c r="D40" s="504"/>
      <c r="E40" s="504"/>
      <c r="F40" s="504"/>
      <c r="G40" s="504"/>
      <c r="H40" s="504"/>
      <c r="I40" s="504"/>
      <c r="J40" s="503"/>
      <c r="K40" s="971"/>
      <c r="L40" s="951"/>
      <c r="M40" s="952"/>
      <c r="N40" s="952"/>
      <c r="O40" s="952"/>
      <c r="P40" s="951"/>
      <c r="Q40" s="951"/>
      <c r="R40" s="951"/>
      <c r="S40" s="951"/>
      <c r="T40" s="951"/>
    </row>
    <row r="43" spans="1:20" ht="22.5" customHeight="1">
      <c r="C43" s="506"/>
      <c r="E43" s="505"/>
      <c r="F43" s="505"/>
      <c r="G43" s="944"/>
      <c r="H43" s="945"/>
      <c r="I43" s="945"/>
      <c r="J43" s="945"/>
      <c r="K43" s="945"/>
      <c r="L43" s="946"/>
      <c r="M43" s="946"/>
      <c r="N43" s="946"/>
      <c r="O43" s="946"/>
      <c r="Q43" s="424"/>
      <c r="R43" s="424"/>
      <c r="S43" s="424"/>
      <c r="T43" s="424"/>
    </row>
    <row r="44" spans="1:20">
      <c r="C44" s="506"/>
      <c r="E44" s="505"/>
      <c r="F44" s="505"/>
      <c r="G44" s="944"/>
      <c r="H44" s="945"/>
      <c r="I44" s="945"/>
      <c r="J44" s="945"/>
      <c r="K44" s="945"/>
      <c r="L44" s="946"/>
      <c r="M44" s="946"/>
      <c r="N44" s="946"/>
      <c r="O44" s="946"/>
      <c r="Q44" s="424"/>
      <c r="R44" s="424"/>
      <c r="S44" s="424"/>
      <c r="T44" s="424"/>
    </row>
    <row r="45" spans="1:20">
      <c r="C45" s="506"/>
      <c r="E45" s="505"/>
      <c r="F45" s="505"/>
      <c r="G45" s="944"/>
      <c r="H45" s="945"/>
      <c r="I45" s="945"/>
      <c r="J45" s="945"/>
      <c r="K45" s="945"/>
      <c r="L45" s="946"/>
      <c r="M45" s="946"/>
      <c r="N45" s="946"/>
      <c r="O45" s="946"/>
      <c r="Q45" s="424"/>
      <c r="R45" s="424"/>
      <c r="S45" s="424"/>
      <c r="T45" s="424"/>
    </row>
    <row r="46" spans="1:20">
      <c r="C46" s="506"/>
      <c r="E46" s="505"/>
      <c r="F46" s="505"/>
      <c r="G46" s="944"/>
      <c r="H46" s="945"/>
      <c r="I46" s="945"/>
      <c r="J46" s="945"/>
      <c r="K46" s="945"/>
      <c r="L46" s="946"/>
      <c r="M46" s="946"/>
      <c r="N46" s="946"/>
      <c r="O46" s="946"/>
      <c r="Q46" s="424"/>
      <c r="R46" s="424"/>
      <c r="S46" s="424"/>
      <c r="T46" s="424"/>
    </row>
    <row r="47" spans="1:20">
      <c r="C47" s="506"/>
      <c r="E47" s="505"/>
      <c r="F47" s="505"/>
      <c r="G47" s="944"/>
      <c r="H47" s="945"/>
      <c r="I47" s="945"/>
      <c r="J47" s="945"/>
      <c r="K47" s="945"/>
      <c r="L47" s="946"/>
      <c r="M47" s="946"/>
      <c r="N47" s="946"/>
      <c r="O47" s="946"/>
      <c r="Q47" s="424"/>
      <c r="R47" s="424"/>
      <c r="S47" s="424"/>
      <c r="T47" s="424"/>
    </row>
    <row r="48" spans="1:20">
      <c r="C48" s="506"/>
      <c r="E48" s="505"/>
      <c r="F48" s="505"/>
      <c r="G48" s="944"/>
      <c r="H48" s="945"/>
      <c r="I48" s="945"/>
      <c r="J48" s="945"/>
      <c r="K48" s="945"/>
      <c r="L48" s="946"/>
      <c r="M48" s="946"/>
      <c r="N48" s="946"/>
      <c r="O48" s="946"/>
      <c r="Q48" s="424"/>
      <c r="R48" s="424"/>
      <c r="S48" s="424"/>
      <c r="T48" s="424"/>
    </row>
    <row r="49" spans="3:20">
      <c r="C49" s="506"/>
      <c r="E49" s="505"/>
      <c r="F49" s="505"/>
      <c r="G49" s="944"/>
      <c r="H49" s="945"/>
      <c r="I49" s="945"/>
      <c r="J49" s="945"/>
      <c r="K49" s="945"/>
      <c r="L49" s="946"/>
      <c r="M49" s="946"/>
      <c r="N49" s="946"/>
      <c r="O49" s="946"/>
      <c r="Q49" s="424"/>
      <c r="R49" s="424"/>
      <c r="S49" s="424"/>
      <c r="T49" s="424"/>
    </row>
    <row r="50" spans="3:20">
      <c r="C50" s="506"/>
      <c r="E50" s="505"/>
      <c r="F50" s="505"/>
      <c r="G50" s="944"/>
      <c r="H50" s="945"/>
      <c r="I50" s="945"/>
      <c r="J50" s="945"/>
      <c r="K50" s="945"/>
      <c r="L50" s="946"/>
      <c r="M50" s="946"/>
      <c r="N50" s="946"/>
      <c r="O50" s="946"/>
      <c r="Q50" s="424"/>
      <c r="R50" s="424"/>
      <c r="S50" s="424"/>
      <c r="T50" s="424"/>
    </row>
    <row r="51" spans="3:20">
      <c r="C51" s="506"/>
      <c r="E51" s="505"/>
      <c r="F51" s="505"/>
      <c r="G51" s="944"/>
      <c r="H51" s="945"/>
      <c r="I51" s="945"/>
      <c r="J51" s="945"/>
      <c r="K51" s="945"/>
      <c r="L51" s="946"/>
      <c r="M51" s="946"/>
      <c r="N51" s="946"/>
      <c r="O51" s="946"/>
      <c r="Q51" s="424"/>
      <c r="R51" s="424"/>
      <c r="S51" s="424"/>
      <c r="T51" s="424"/>
    </row>
    <row r="52" spans="3:20">
      <c r="C52" s="506"/>
      <c r="E52" s="505"/>
      <c r="F52" s="505"/>
      <c r="G52" s="944"/>
      <c r="H52" s="945"/>
      <c r="I52" s="945"/>
      <c r="J52" s="945"/>
      <c r="K52" s="945"/>
      <c r="L52" s="946"/>
      <c r="M52" s="946"/>
      <c r="N52" s="946"/>
      <c r="O52" s="946"/>
      <c r="Q52" s="424"/>
      <c r="R52" s="424"/>
      <c r="S52" s="424"/>
      <c r="T52" s="424"/>
    </row>
    <row r="53" spans="3:20">
      <c r="C53" s="506"/>
      <c r="E53" s="505"/>
      <c r="F53" s="505"/>
      <c r="G53" s="944"/>
      <c r="H53" s="945"/>
      <c r="I53" s="945"/>
      <c r="J53" s="945"/>
      <c r="K53" s="945"/>
      <c r="L53" s="946"/>
      <c r="M53" s="946"/>
      <c r="N53" s="946"/>
      <c r="O53" s="946"/>
      <c r="Q53" s="424"/>
      <c r="R53" s="424"/>
      <c r="S53" s="424"/>
      <c r="T53" s="424"/>
    </row>
    <row r="54" spans="3:20">
      <c r="C54" s="506"/>
      <c r="E54" s="505"/>
      <c r="F54" s="505"/>
      <c r="G54" s="944"/>
      <c r="H54" s="945"/>
      <c r="I54" s="945"/>
      <c r="J54" s="945"/>
      <c r="K54" s="945"/>
      <c r="L54" s="946"/>
      <c r="M54" s="946"/>
      <c r="N54" s="946"/>
      <c r="O54" s="946"/>
      <c r="Q54" s="424"/>
      <c r="R54" s="424"/>
      <c r="S54" s="424"/>
      <c r="T54" s="424"/>
    </row>
    <row r="55" spans="3:20">
      <c r="C55" s="506"/>
      <c r="E55" s="505"/>
      <c r="F55" s="505"/>
      <c r="G55" s="944"/>
      <c r="H55" s="945"/>
      <c r="I55" s="945"/>
      <c r="J55" s="945"/>
      <c r="K55" s="945"/>
      <c r="L55" s="946"/>
      <c r="M55" s="946"/>
      <c r="N55" s="946"/>
      <c r="O55" s="946"/>
      <c r="Q55" s="424"/>
      <c r="R55" s="424"/>
      <c r="S55" s="424"/>
      <c r="T55" s="424"/>
    </row>
    <row r="56" spans="3:20">
      <c r="C56" s="506"/>
      <c r="E56" s="505"/>
      <c r="F56" s="505"/>
      <c r="G56" s="944"/>
      <c r="H56" s="945"/>
      <c r="I56" s="945"/>
      <c r="J56" s="945"/>
      <c r="K56" s="945"/>
      <c r="L56" s="946"/>
      <c r="M56" s="946"/>
      <c r="N56" s="946"/>
      <c r="O56" s="946"/>
      <c r="Q56" s="424"/>
      <c r="R56" s="424"/>
      <c r="S56" s="424"/>
      <c r="T56" s="424"/>
    </row>
    <row r="57" spans="3:20">
      <c r="C57" s="506"/>
      <c r="E57" s="505"/>
      <c r="F57" s="505"/>
      <c r="G57" s="944"/>
      <c r="H57" s="945"/>
      <c r="I57" s="945"/>
      <c r="J57" s="945"/>
      <c r="K57" s="945"/>
      <c r="L57" s="946"/>
      <c r="M57" s="946"/>
      <c r="N57" s="946"/>
      <c r="O57" s="946"/>
      <c r="Q57" s="424"/>
      <c r="R57" s="424"/>
      <c r="S57" s="424"/>
      <c r="T57" s="424"/>
    </row>
    <row r="58" spans="3:20">
      <c r="C58" s="506"/>
      <c r="E58" s="505"/>
      <c r="F58" s="505"/>
      <c r="G58" s="944"/>
      <c r="H58" s="945"/>
      <c r="I58" s="945"/>
      <c r="J58" s="945"/>
      <c r="K58" s="945"/>
      <c r="L58" s="946"/>
      <c r="M58" s="946"/>
      <c r="N58" s="946"/>
      <c r="O58" s="946"/>
      <c r="Q58" s="424"/>
      <c r="R58" s="424"/>
      <c r="S58" s="424"/>
      <c r="T58" s="424"/>
    </row>
    <row r="59" spans="3:20">
      <c r="C59" s="506"/>
      <c r="E59" s="505"/>
      <c r="F59" s="505"/>
      <c r="G59" s="944"/>
      <c r="H59" s="945"/>
      <c r="I59" s="945"/>
      <c r="J59" s="945"/>
      <c r="K59" s="945"/>
      <c r="L59" s="946"/>
      <c r="M59" s="946"/>
      <c r="N59" s="946"/>
      <c r="O59" s="946"/>
      <c r="Q59" s="424"/>
      <c r="R59" s="424"/>
      <c r="S59" s="424"/>
      <c r="T59" s="424"/>
    </row>
    <row r="60" spans="3:20">
      <c r="C60" s="506"/>
      <c r="E60" s="505"/>
      <c r="F60" s="505"/>
      <c r="G60" s="944"/>
      <c r="H60" s="945"/>
      <c r="I60" s="945"/>
      <c r="J60" s="945"/>
      <c r="K60" s="945"/>
      <c r="L60" s="946"/>
      <c r="M60" s="946"/>
      <c r="N60" s="946"/>
      <c r="O60" s="946"/>
      <c r="Q60" s="424"/>
      <c r="R60" s="424"/>
      <c r="S60" s="424"/>
      <c r="T60" s="424"/>
    </row>
    <row r="61" spans="3:20">
      <c r="C61" s="506"/>
      <c r="E61" s="505"/>
      <c r="F61" s="505"/>
      <c r="G61" s="944"/>
      <c r="H61" s="945"/>
      <c r="I61" s="945"/>
      <c r="J61" s="945"/>
      <c r="K61" s="945"/>
      <c r="L61" s="946"/>
      <c r="M61" s="946"/>
      <c r="N61" s="946"/>
      <c r="O61" s="946"/>
      <c r="Q61" s="424"/>
      <c r="R61" s="424"/>
      <c r="S61" s="424"/>
      <c r="T61" s="424"/>
    </row>
    <row r="62" spans="3:20">
      <c r="C62" s="506"/>
      <c r="E62" s="505"/>
      <c r="F62" s="505"/>
      <c r="G62" s="944"/>
      <c r="H62" s="945"/>
      <c r="I62" s="945"/>
      <c r="J62" s="945"/>
      <c r="K62" s="945"/>
      <c r="L62" s="946"/>
      <c r="M62" s="946"/>
      <c r="N62" s="946"/>
      <c r="O62" s="946"/>
      <c r="Q62" s="424"/>
      <c r="R62" s="424"/>
      <c r="S62" s="424"/>
      <c r="T62" s="424"/>
    </row>
    <row r="63" spans="3:20">
      <c r="C63" s="506"/>
      <c r="E63" s="505"/>
      <c r="F63" s="505"/>
      <c r="G63" s="944"/>
      <c r="H63" s="945"/>
      <c r="I63" s="945"/>
      <c r="J63" s="945"/>
      <c r="K63" s="945"/>
      <c r="L63" s="946"/>
      <c r="M63" s="946"/>
      <c r="N63" s="946"/>
      <c r="O63" s="946"/>
      <c r="Q63" s="424"/>
      <c r="R63" s="424"/>
      <c r="S63" s="424"/>
      <c r="T63" s="424"/>
    </row>
    <row r="64" spans="3:20">
      <c r="C64" s="506"/>
      <c r="E64" s="505"/>
      <c r="F64" s="505"/>
      <c r="G64" s="944"/>
      <c r="H64" s="945"/>
      <c r="I64" s="945"/>
      <c r="J64" s="945"/>
      <c r="K64" s="945"/>
      <c r="L64" s="946"/>
      <c r="M64" s="946"/>
      <c r="N64" s="946"/>
      <c r="O64" s="946"/>
      <c r="Q64" s="424"/>
      <c r="R64" s="424"/>
      <c r="S64" s="424"/>
      <c r="T64" s="424"/>
    </row>
    <row r="65" spans="3:20">
      <c r="C65" s="506"/>
      <c r="E65" s="505"/>
      <c r="F65" s="505"/>
      <c r="G65" s="944"/>
      <c r="H65" s="945"/>
      <c r="I65" s="945"/>
      <c r="J65" s="945"/>
      <c r="K65" s="945"/>
      <c r="L65" s="946"/>
      <c r="M65" s="946"/>
      <c r="N65" s="946"/>
      <c r="O65" s="946"/>
      <c r="Q65" s="424"/>
      <c r="R65" s="424"/>
      <c r="S65" s="424"/>
      <c r="T65" s="424"/>
    </row>
    <row r="66" spans="3:20">
      <c r="C66" s="506"/>
      <c r="E66" s="505"/>
      <c r="F66" s="505"/>
      <c r="G66" s="944"/>
      <c r="H66" s="945"/>
      <c r="I66" s="945"/>
      <c r="J66" s="945"/>
      <c r="K66" s="945"/>
      <c r="L66" s="946"/>
      <c r="M66" s="946"/>
      <c r="N66" s="946"/>
      <c r="O66" s="946"/>
      <c r="Q66" s="424"/>
      <c r="R66" s="424"/>
      <c r="S66" s="424"/>
      <c r="T66" s="424"/>
    </row>
    <row r="67" spans="3:20">
      <c r="C67" s="506"/>
      <c r="E67" s="505"/>
      <c r="F67" s="505"/>
      <c r="G67" s="944"/>
      <c r="H67" s="945"/>
      <c r="I67" s="945"/>
      <c r="J67" s="945"/>
      <c r="K67" s="945"/>
      <c r="L67" s="946"/>
      <c r="M67" s="946"/>
      <c r="N67" s="946"/>
      <c r="O67" s="946"/>
      <c r="Q67" s="424"/>
      <c r="R67" s="424"/>
      <c r="S67" s="424"/>
      <c r="T67" s="424"/>
    </row>
    <row r="68" spans="3:20">
      <c r="C68" s="506"/>
      <c r="E68" s="505"/>
      <c r="F68" s="505"/>
      <c r="G68" s="944"/>
      <c r="H68" s="945"/>
      <c r="I68" s="945"/>
      <c r="J68" s="945"/>
      <c r="K68" s="945"/>
      <c r="L68" s="946"/>
      <c r="M68" s="946"/>
      <c r="N68" s="946"/>
      <c r="O68" s="946"/>
      <c r="Q68" s="424"/>
      <c r="R68" s="424"/>
      <c r="S68" s="424"/>
      <c r="T68" s="424"/>
    </row>
    <row r="69" spans="3:20">
      <c r="C69" s="506"/>
      <c r="E69" s="505"/>
      <c r="F69" s="505"/>
      <c r="G69" s="944"/>
      <c r="H69" s="945"/>
      <c r="I69" s="945"/>
      <c r="J69" s="945"/>
      <c r="K69" s="945"/>
      <c r="L69" s="946"/>
      <c r="M69" s="946"/>
      <c r="N69" s="946"/>
      <c r="O69" s="946"/>
      <c r="Q69" s="424"/>
      <c r="R69" s="424"/>
      <c r="S69" s="424"/>
      <c r="T69" s="424"/>
    </row>
    <row r="70" spans="3:20">
      <c r="C70" s="506"/>
      <c r="E70" s="505"/>
      <c r="F70" s="505"/>
      <c r="G70" s="944"/>
      <c r="H70" s="945"/>
      <c r="I70" s="945"/>
      <c r="J70" s="945"/>
      <c r="K70" s="945"/>
      <c r="L70" s="946"/>
      <c r="M70" s="946"/>
      <c r="N70" s="946"/>
      <c r="O70" s="946"/>
      <c r="Q70" s="424"/>
      <c r="R70" s="424"/>
      <c r="S70" s="424"/>
      <c r="T70" s="424"/>
    </row>
    <row r="71" spans="3:20">
      <c r="C71" s="506"/>
      <c r="E71" s="505"/>
      <c r="F71" s="505"/>
      <c r="G71" s="944"/>
      <c r="H71" s="945"/>
      <c r="I71" s="945"/>
      <c r="J71" s="945"/>
      <c r="K71" s="945"/>
      <c r="L71" s="946"/>
      <c r="M71" s="946"/>
      <c r="N71" s="946"/>
      <c r="O71" s="946"/>
      <c r="Q71" s="424"/>
      <c r="R71" s="424"/>
      <c r="S71" s="424"/>
      <c r="T71" s="424"/>
    </row>
    <row r="72" spans="3:20">
      <c r="C72" s="506"/>
      <c r="E72" s="505"/>
      <c r="F72" s="505"/>
      <c r="G72" s="944"/>
      <c r="H72" s="945"/>
      <c r="I72" s="945"/>
      <c r="J72" s="945"/>
      <c r="K72" s="945"/>
      <c r="L72" s="946"/>
      <c r="M72" s="946"/>
      <c r="N72" s="946"/>
      <c r="O72" s="946"/>
      <c r="Q72" s="424"/>
      <c r="R72" s="424"/>
      <c r="S72" s="424"/>
      <c r="T72" s="424"/>
    </row>
    <row r="73" spans="3:20">
      <c r="C73" s="506"/>
      <c r="E73" s="505"/>
      <c r="F73" s="505"/>
      <c r="G73" s="944"/>
      <c r="H73" s="945"/>
      <c r="I73" s="945"/>
      <c r="J73" s="945"/>
      <c r="K73" s="945"/>
      <c r="L73" s="946"/>
      <c r="M73" s="946"/>
      <c r="N73" s="946"/>
      <c r="O73" s="946"/>
      <c r="Q73" s="424"/>
      <c r="R73" s="424"/>
      <c r="S73" s="424"/>
      <c r="T73" s="424"/>
    </row>
    <row r="74" spans="3:20">
      <c r="C74" s="506"/>
      <c r="E74" s="505"/>
      <c r="F74" s="505"/>
      <c r="G74" s="944"/>
      <c r="H74" s="945"/>
      <c r="I74" s="945"/>
      <c r="J74" s="945"/>
      <c r="K74" s="945"/>
      <c r="L74" s="946"/>
      <c r="M74" s="946"/>
      <c r="N74" s="946"/>
      <c r="O74" s="946"/>
      <c r="Q74" s="424"/>
      <c r="R74" s="424"/>
      <c r="S74" s="424"/>
      <c r="T74" s="424"/>
    </row>
    <row r="75" spans="3:20">
      <c r="C75" s="506"/>
      <c r="E75" s="505"/>
      <c r="F75" s="505"/>
      <c r="G75" s="944"/>
      <c r="H75" s="945"/>
      <c r="I75" s="945"/>
      <c r="J75" s="945"/>
      <c r="K75" s="945"/>
      <c r="L75" s="946"/>
      <c r="M75" s="946"/>
      <c r="N75" s="946"/>
      <c r="O75" s="946"/>
      <c r="Q75" s="424"/>
      <c r="R75" s="424"/>
      <c r="S75" s="424"/>
      <c r="T75" s="424"/>
    </row>
    <row r="76" spans="3:20">
      <c r="C76" s="506"/>
      <c r="E76" s="505"/>
      <c r="F76" s="505"/>
      <c r="G76" s="944"/>
      <c r="H76" s="945"/>
      <c r="I76" s="945"/>
      <c r="J76" s="945"/>
      <c r="K76" s="945"/>
      <c r="L76" s="946"/>
      <c r="M76" s="946"/>
      <c r="N76" s="946"/>
      <c r="O76" s="946"/>
      <c r="Q76" s="424"/>
      <c r="R76" s="424"/>
      <c r="S76" s="424"/>
      <c r="T76" s="424"/>
    </row>
    <row r="77" spans="3:20">
      <c r="C77" s="506"/>
      <c r="E77" s="505"/>
      <c r="F77" s="505"/>
      <c r="G77" s="944"/>
      <c r="H77" s="945"/>
      <c r="I77" s="945"/>
      <c r="J77" s="945"/>
      <c r="K77" s="945"/>
      <c r="L77" s="946"/>
      <c r="M77" s="946"/>
      <c r="N77" s="946"/>
      <c r="O77" s="946"/>
      <c r="Q77" s="424"/>
      <c r="R77" s="424"/>
      <c r="S77" s="424"/>
      <c r="T77" s="424"/>
    </row>
    <row r="78" spans="3:20">
      <c r="C78" s="506"/>
      <c r="E78" s="505"/>
      <c r="F78" s="505"/>
      <c r="G78" s="944"/>
      <c r="H78" s="945"/>
      <c r="I78" s="945"/>
      <c r="J78" s="945"/>
      <c r="K78" s="945"/>
      <c r="L78" s="946"/>
      <c r="M78" s="946"/>
      <c r="N78" s="946"/>
      <c r="O78" s="946"/>
      <c r="Q78" s="424"/>
      <c r="R78" s="424"/>
      <c r="S78" s="424"/>
      <c r="T78" s="424"/>
    </row>
    <row r="79" spans="3:20">
      <c r="C79" s="506"/>
      <c r="E79" s="505"/>
      <c r="F79" s="505"/>
      <c r="G79" s="944"/>
      <c r="H79" s="945"/>
      <c r="I79" s="945"/>
      <c r="J79" s="945"/>
      <c r="K79" s="945"/>
      <c r="L79" s="946"/>
      <c r="M79" s="946"/>
      <c r="N79" s="946"/>
      <c r="O79" s="946"/>
      <c r="Q79" s="424"/>
      <c r="R79" s="424"/>
      <c r="S79" s="424"/>
      <c r="T79" s="424"/>
    </row>
    <row r="80" spans="3:20">
      <c r="C80" s="506"/>
      <c r="E80" s="505"/>
      <c r="F80" s="505"/>
      <c r="G80" s="944"/>
      <c r="H80" s="945"/>
      <c r="I80" s="945"/>
      <c r="J80" s="945"/>
      <c r="K80" s="945"/>
      <c r="L80" s="946"/>
      <c r="M80" s="946"/>
      <c r="N80" s="946"/>
      <c r="O80" s="946"/>
      <c r="Q80" s="424"/>
      <c r="R80" s="424"/>
      <c r="S80" s="424"/>
      <c r="T80" s="424"/>
    </row>
    <row r="81" spans="3:20">
      <c r="C81" s="506"/>
      <c r="E81" s="505"/>
      <c r="F81" s="505"/>
      <c r="G81" s="944"/>
      <c r="H81" s="945"/>
      <c r="I81" s="945"/>
      <c r="J81" s="945"/>
      <c r="K81" s="945"/>
      <c r="L81" s="946"/>
      <c r="M81" s="946"/>
      <c r="N81" s="946"/>
      <c r="O81" s="946"/>
      <c r="Q81" s="424"/>
      <c r="R81" s="424"/>
      <c r="S81" s="424"/>
      <c r="T81" s="424"/>
    </row>
    <row r="82" spans="3:20">
      <c r="C82" s="506"/>
      <c r="E82" s="505"/>
      <c r="F82" s="505"/>
      <c r="G82" s="944"/>
      <c r="H82" s="945"/>
      <c r="I82" s="945"/>
      <c r="J82" s="945"/>
      <c r="K82" s="945"/>
      <c r="L82" s="946"/>
      <c r="M82" s="946"/>
      <c r="N82" s="946"/>
      <c r="O82" s="946"/>
      <c r="Q82" s="424"/>
      <c r="R82" s="424"/>
      <c r="S82" s="424"/>
      <c r="T82" s="424"/>
    </row>
    <row r="83" spans="3:20">
      <c r="C83" s="506"/>
      <c r="E83" s="505"/>
      <c r="F83" s="505"/>
      <c r="G83" s="944"/>
      <c r="H83" s="945"/>
      <c r="I83" s="945"/>
      <c r="J83" s="945"/>
      <c r="K83" s="945"/>
      <c r="L83" s="946"/>
      <c r="M83" s="946"/>
      <c r="N83" s="946"/>
      <c r="O83" s="946"/>
      <c r="Q83" s="424"/>
      <c r="R83" s="424"/>
      <c r="S83" s="424"/>
      <c r="T83" s="424"/>
    </row>
  </sheetData>
  <hyperlinks>
    <hyperlink ref="K1" location="'TABLOİÇİNDE-1'!A102" display="İÇİNDEKİLER / INDEX"/>
  </hyperlinks>
  <printOptions horizontalCentered="1" verticalCentered="1"/>
  <pageMargins left="0.39370078740157483" right="0" top="0.78740157480314965" bottom="0.78740157480314965" header="0.78740157480314965" footer="0.78740157480314965"/>
  <pageSetup paperSize="9" scale="70" orientation="landscape" horizontalDpi="300" verticalDpi="30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0"/>
  <sheetViews>
    <sheetView showGridLines="0" zoomScale="90" zoomScaleNormal="90" workbookViewId="0">
      <selection activeCell="O1" sqref="O1"/>
    </sheetView>
  </sheetViews>
  <sheetFormatPr defaultColWidth="10.6640625" defaultRowHeight="12.9" customHeight="1"/>
  <cols>
    <col min="1" max="1" width="8" style="513" customWidth="1"/>
    <col min="2" max="2" width="9.44140625" style="507" bestFit="1" customWidth="1"/>
    <col min="3" max="3" width="7" style="512" bestFit="1" customWidth="1"/>
    <col min="4" max="4" width="9.109375" style="507" bestFit="1" customWidth="1"/>
    <col min="5" max="5" width="7" style="507" bestFit="1" customWidth="1"/>
    <col min="6" max="6" width="8" style="507" bestFit="1" customWidth="1"/>
    <col min="7" max="7" width="8.44140625" style="507" bestFit="1" customWidth="1"/>
    <col min="8" max="8" width="9.5546875" style="507" bestFit="1" customWidth="1"/>
    <col min="9" max="9" width="10.88671875" style="507" bestFit="1" customWidth="1"/>
    <col min="10" max="10" width="7" style="511" bestFit="1" customWidth="1"/>
    <col min="11" max="11" width="10.44140625" style="979" bestFit="1" customWidth="1"/>
    <col min="12" max="12" width="7" style="511" bestFit="1" customWidth="1"/>
    <col min="13" max="13" width="8.5546875" style="510" bestFit="1" customWidth="1"/>
    <col min="14" max="14" width="11.33203125" style="510" bestFit="1" customWidth="1"/>
    <col min="15" max="15" width="19" style="510" bestFit="1" customWidth="1"/>
    <col min="16" max="16" width="11.33203125" style="509" bestFit="1" customWidth="1"/>
    <col min="17" max="19" width="10.6640625" style="508" customWidth="1"/>
    <col min="20" max="256" width="10.6640625" style="507"/>
    <col min="257" max="257" width="10.6640625" style="507" customWidth="1"/>
    <col min="258" max="258" width="33.44140625" style="507" customWidth="1"/>
    <col min="259" max="259" width="13.33203125" style="507" customWidth="1"/>
    <col min="260" max="260" width="17.6640625" style="507" customWidth="1"/>
    <col min="261" max="261" width="13.33203125" style="507" customWidth="1"/>
    <col min="262" max="262" width="33.5546875" style="507" customWidth="1"/>
    <col min="263" max="263" width="13.33203125" style="507" customWidth="1"/>
    <col min="264" max="264" width="17.6640625" style="507" customWidth="1"/>
    <col min="265" max="265" width="62.109375" style="507" customWidth="1"/>
    <col min="266" max="266" width="36.5546875" style="507" bestFit="1" customWidth="1"/>
    <col min="267" max="267" width="14.33203125" style="507" bestFit="1" customWidth="1"/>
    <col min="268" max="269" width="11.109375" style="507" customWidth="1"/>
    <col min="270" max="270" width="14.6640625" style="507" bestFit="1" customWidth="1"/>
    <col min="271" max="272" width="11.109375" style="507" customWidth="1"/>
    <col min="273" max="275" width="10.6640625" style="507" customWidth="1"/>
    <col min="276" max="512" width="10.6640625" style="507"/>
    <col min="513" max="513" width="10.6640625" style="507" customWidth="1"/>
    <col min="514" max="514" width="33.44140625" style="507" customWidth="1"/>
    <col min="515" max="515" width="13.33203125" style="507" customWidth="1"/>
    <col min="516" max="516" width="17.6640625" style="507" customWidth="1"/>
    <col min="517" max="517" width="13.33203125" style="507" customWidth="1"/>
    <col min="518" max="518" width="33.5546875" style="507" customWidth="1"/>
    <col min="519" max="519" width="13.33203125" style="507" customWidth="1"/>
    <col min="520" max="520" width="17.6640625" style="507" customWidth="1"/>
    <col min="521" max="521" width="62.109375" style="507" customWidth="1"/>
    <col min="522" max="522" width="36.5546875" style="507" bestFit="1" customWidth="1"/>
    <col min="523" max="523" width="14.33203125" style="507" bestFit="1" customWidth="1"/>
    <col min="524" max="525" width="11.109375" style="507" customWidth="1"/>
    <col min="526" max="526" width="14.6640625" style="507" bestFit="1" customWidth="1"/>
    <col min="527" max="528" width="11.109375" style="507" customWidth="1"/>
    <col min="529" max="531" width="10.6640625" style="507" customWidth="1"/>
    <col min="532" max="768" width="10.6640625" style="507"/>
    <col min="769" max="769" width="10.6640625" style="507" customWidth="1"/>
    <col min="770" max="770" width="33.44140625" style="507" customWidth="1"/>
    <col min="771" max="771" width="13.33203125" style="507" customWidth="1"/>
    <col min="772" max="772" width="17.6640625" style="507" customWidth="1"/>
    <col min="773" max="773" width="13.33203125" style="507" customWidth="1"/>
    <col min="774" max="774" width="33.5546875" style="507" customWidth="1"/>
    <col min="775" max="775" width="13.33203125" style="507" customWidth="1"/>
    <col min="776" max="776" width="17.6640625" style="507" customWidth="1"/>
    <col min="777" max="777" width="62.109375" style="507" customWidth="1"/>
    <col min="778" max="778" width="36.5546875" style="507" bestFit="1" customWidth="1"/>
    <col min="779" max="779" width="14.33203125" style="507" bestFit="1" customWidth="1"/>
    <col min="780" max="781" width="11.109375" style="507" customWidth="1"/>
    <col min="782" max="782" width="14.6640625" style="507" bestFit="1" customWidth="1"/>
    <col min="783" max="784" width="11.109375" style="507" customWidth="1"/>
    <col min="785" max="787" width="10.6640625" style="507" customWidth="1"/>
    <col min="788" max="1024" width="10.6640625" style="507"/>
    <col min="1025" max="1025" width="10.6640625" style="507" customWidth="1"/>
    <col min="1026" max="1026" width="33.44140625" style="507" customWidth="1"/>
    <col min="1027" max="1027" width="13.33203125" style="507" customWidth="1"/>
    <col min="1028" max="1028" width="17.6640625" style="507" customWidth="1"/>
    <col min="1029" max="1029" width="13.33203125" style="507" customWidth="1"/>
    <col min="1030" max="1030" width="33.5546875" style="507" customWidth="1"/>
    <col min="1031" max="1031" width="13.33203125" style="507" customWidth="1"/>
    <col min="1032" max="1032" width="17.6640625" style="507" customWidth="1"/>
    <col min="1033" max="1033" width="62.109375" style="507" customWidth="1"/>
    <col min="1034" max="1034" width="36.5546875" style="507" bestFit="1" customWidth="1"/>
    <col min="1035" max="1035" width="14.33203125" style="507" bestFit="1" customWidth="1"/>
    <col min="1036" max="1037" width="11.109375" style="507" customWidth="1"/>
    <col min="1038" max="1038" width="14.6640625" style="507" bestFit="1" customWidth="1"/>
    <col min="1039" max="1040" width="11.109375" style="507" customWidth="1"/>
    <col min="1041" max="1043" width="10.6640625" style="507" customWidth="1"/>
    <col min="1044" max="1280" width="10.6640625" style="507"/>
    <col min="1281" max="1281" width="10.6640625" style="507" customWidth="1"/>
    <col min="1282" max="1282" width="33.44140625" style="507" customWidth="1"/>
    <col min="1283" max="1283" width="13.33203125" style="507" customWidth="1"/>
    <col min="1284" max="1284" width="17.6640625" style="507" customWidth="1"/>
    <col min="1285" max="1285" width="13.33203125" style="507" customWidth="1"/>
    <col min="1286" max="1286" width="33.5546875" style="507" customWidth="1"/>
    <col min="1287" max="1287" width="13.33203125" style="507" customWidth="1"/>
    <col min="1288" max="1288" width="17.6640625" style="507" customWidth="1"/>
    <col min="1289" max="1289" width="62.109375" style="507" customWidth="1"/>
    <col min="1290" max="1290" width="36.5546875" style="507" bestFit="1" customWidth="1"/>
    <col min="1291" max="1291" width="14.33203125" style="507" bestFit="1" customWidth="1"/>
    <col min="1292" max="1293" width="11.109375" style="507" customWidth="1"/>
    <col min="1294" max="1294" width="14.6640625" style="507" bestFit="1" customWidth="1"/>
    <col min="1295" max="1296" width="11.109375" style="507" customWidth="1"/>
    <col min="1297" max="1299" width="10.6640625" style="507" customWidth="1"/>
    <col min="1300" max="1536" width="10.6640625" style="507"/>
    <col min="1537" max="1537" width="10.6640625" style="507" customWidth="1"/>
    <col min="1538" max="1538" width="33.44140625" style="507" customWidth="1"/>
    <col min="1539" max="1539" width="13.33203125" style="507" customWidth="1"/>
    <col min="1540" max="1540" width="17.6640625" style="507" customWidth="1"/>
    <col min="1541" max="1541" width="13.33203125" style="507" customWidth="1"/>
    <col min="1542" max="1542" width="33.5546875" style="507" customWidth="1"/>
    <col min="1543" max="1543" width="13.33203125" style="507" customWidth="1"/>
    <col min="1544" max="1544" width="17.6640625" style="507" customWidth="1"/>
    <col min="1545" max="1545" width="62.109375" style="507" customWidth="1"/>
    <col min="1546" max="1546" width="36.5546875" style="507" bestFit="1" customWidth="1"/>
    <col min="1547" max="1547" width="14.33203125" style="507" bestFit="1" customWidth="1"/>
    <col min="1548" max="1549" width="11.109375" style="507" customWidth="1"/>
    <col min="1550" max="1550" width="14.6640625" style="507" bestFit="1" customWidth="1"/>
    <col min="1551" max="1552" width="11.109375" style="507" customWidth="1"/>
    <col min="1553" max="1555" width="10.6640625" style="507" customWidth="1"/>
    <col min="1556" max="1792" width="10.6640625" style="507"/>
    <col min="1793" max="1793" width="10.6640625" style="507" customWidth="1"/>
    <col min="1794" max="1794" width="33.44140625" style="507" customWidth="1"/>
    <col min="1795" max="1795" width="13.33203125" style="507" customWidth="1"/>
    <col min="1796" max="1796" width="17.6640625" style="507" customWidth="1"/>
    <col min="1797" max="1797" width="13.33203125" style="507" customWidth="1"/>
    <col min="1798" max="1798" width="33.5546875" style="507" customWidth="1"/>
    <col min="1799" max="1799" width="13.33203125" style="507" customWidth="1"/>
    <col min="1800" max="1800" width="17.6640625" style="507" customWidth="1"/>
    <col min="1801" max="1801" width="62.109375" style="507" customWidth="1"/>
    <col min="1802" max="1802" width="36.5546875" style="507" bestFit="1" customWidth="1"/>
    <col min="1803" max="1803" width="14.33203125" style="507" bestFit="1" customWidth="1"/>
    <col min="1804" max="1805" width="11.109375" style="507" customWidth="1"/>
    <col min="1806" max="1806" width="14.6640625" style="507" bestFit="1" customWidth="1"/>
    <col min="1807" max="1808" width="11.109375" style="507" customWidth="1"/>
    <col min="1809" max="1811" width="10.6640625" style="507" customWidth="1"/>
    <col min="1812" max="2048" width="10.6640625" style="507"/>
    <col min="2049" max="2049" width="10.6640625" style="507" customWidth="1"/>
    <col min="2050" max="2050" width="33.44140625" style="507" customWidth="1"/>
    <col min="2051" max="2051" width="13.33203125" style="507" customWidth="1"/>
    <col min="2052" max="2052" width="17.6640625" style="507" customWidth="1"/>
    <col min="2053" max="2053" width="13.33203125" style="507" customWidth="1"/>
    <col min="2054" max="2054" width="33.5546875" style="507" customWidth="1"/>
    <col min="2055" max="2055" width="13.33203125" style="507" customWidth="1"/>
    <col min="2056" max="2056" width="17.6640625" style="507" customWidth="1"/>
    <col min="2057" max="2057" width="62.109375" style="507" customWidth="1"/>
    <col min="2058" max="2058" width="36.5546875" style="507" bestFit="1" customWidth="1"/>
    <col min="2059" max="2059" width="14.33203125" style="507" bestFit="1" customWidth="1"/>
    <col min="2060" max="2061" width="11.109375" style="507" customWidth="1"/>
    <col min="2062" max="2062" width="14.6640625" style="507" bestFit="1" customWidth="1"/>
    <col min="2063" max="2064" width="11.109375" style="507" customWidth="1"/>
    <col min="2065" max="2067" width="10.6640625" style="507" customWidth="1"/>
    <col min="2068" max="2304" width="10.6640625" style="507"/>
    <col min="2305" max="2305" width="10.6640625" style="507" customWidth="1"/>
    <col min="2306" max="2306" width="33.44140625" style="507" customWidth="1"/>
    <col min="2307" max="2307" width="13.33203125" style="507" customWidth="1"/>
    <col min="2308" max="2308" width="17.6640625" style="507" customWidth="1"/>
    <col min="2309" max="2309" width="13.33203125" style="507" customWidth="1"/>
    <col min="2310" max="2310" width="33.5546875" style="507" customWidth="1"/>
    <col min="2311" max="2311" width="13.33203125" style="507" customWidth="1"/>
    <col min="2312" max="2312" width="17.6640625" style="507" customWidth="1"/>
    <col min="2313" max="2313" width="62.109375" style="507" customWidth="1"/>
    <col min="2314" max="2314" width="36.5546875" style="507" bestFit="1" customWidth="1"/>
    <col min="2315" max="2315" width="14.33203125" style="507" bestFit="1" customWidth="1"/>
    <col min="2316" max="2317" width="11.109375" style="507" customWidth="1"/>
    <col min="2318" max="2318" width="14.6640625" style="507" bestFit="1" customWidth="1"/>
    <col min="2319" max="2320" width="11.109375" style="507" customWidth="1"/>
    <col min="2321" max="2323" width="10.6640625" style="507" customWidth="1"/>
    <col min="2324" max="2560" width="10.6640625" style="507"/>
    <col min="2561" max="2561" width="10.6640625" style="507" customWidth="1"/>
    <col min="2562" max="2562" width="33.44140625" style="507" customWidth="1"/>
    <col min="2563" max="2563" width="13.33203125" style="507" customWidth="1"/>
    <col min="2564" max="2564" width="17.6640625" style="507" customWidth="1"/>
    <col min="2565" max="2565" width="13.33203125" style="507" customWidth="1"/>
    <col min="2566" max="2566" width="33.5546875" style="507" customWidth="1"/>
    <col min="2567" max="2567" width="13.33203125" style="507" customWidth="1"/>
    <col min="2568" max="2568" width="17.6640625" style="507" customWidth="1"/>
    <col min="2569" max="2569" width="62.109375" style="507" customWidth="1"/>
    <col min="2570" max="2570" width="36.5546875" style="507" bestFit="1" customWidth="1"/>
    <col min="2571" max="2571" width="14.33203125" style="507" bestFit="1" customWidth="1"/>
    <col min="2572" max="2573" width="11.109375" style="507" customWidth="1"/>
    <col min="2574" max="2574" width="14.6640625" style="507" bestFit="1" customWidth="1"/>
    <col min="2575" max="2576" width="11.109375" style="507" customWidth="1"/>
    <col min="2577" max="2579" width="10.6640625" style="507" customWidth="1"/>
    <col min="2580" max="2816" width="10.6640625" style="507"/>
    <col min="2817" max="2817" width="10.6640625" style="507" customWidth="1"/>
    <col min="2818" max="2818" width="33.44140625" style="507" customWidth="1"/>
    <col min="2819" max="2819" width="13.33203125" style="507" customWidth="1"/>
    <col min="2820" max="2820" width="17.6640625" style="507" customWidth="1"/>
    <col min="2821" max="2821" width="13.33203125" style="507" customWidth="1"/>
    <col min="2822" max="2822" width="33.5546875" style="507" customWidth="1"/>
    <col min="2823" max="2823" width="13.33203125" style="507" customWidth="1"/>
    <col min="2824" max="2824" width="17.6640625" style="507" customWidth="1"/>
    <col min="2825" max="2825" width="62.109375" style="507" customWidth="1"/>
    <col min="2826" max="2826" width="36.5546875" style="507" bestFit="1" customWidth="1"/>
    <col min="2827" max="2827" width="14.33203125" style="507" bestFit="1" customWidth="1"/>
    <col min="2828" max="2829" width="11.109375" style="507" customWidth="1"/>
    <col min="2830" max="2830" width="14.6640625" style="507" bestFit="1" customWidth="1"/>
    <col min="2831" max="2832" width="11.109375" style="507" customWidth="1"/>
    <col min="2833" max="2835" width="10.6640625" style="507" customWidth="1"/>
    <col min="2836" max="3072" width="10.6640625" style="507"/>
    <col min="3073" max="3073" width="10.6640625" style="507" customWidth="1"/>
    <col min="3074" max="3074" width="33.44140625" style="507" customWidth="1"/>
    <col min="3075" max="3075" width="13.33203125" style="507" customWidth="1"/>
    <col min="3076" max="3076" width="17.6640625" style="507" customWidth="1"/>
    <col min="3077" max="3077" width="13.33203125" style="507" customWidth="1"/>
    <col min="3078" max="3078" width="33.5546875" style="507" customWidth="1"/>
    <col min="3079" max="3079" width="13.33203125" style="507" customWidth="1"/>
    <col min="3080" max="3080" width="17.6640625" style="507" customWidth="1"/>
    <col min="3081" max="3081" width="62.109375" style="507" customWidth="1"/>
    <col min="3082" max="3082" width="36.5546875" style="507" bestFit="1" customWidth="1"/>
    <col min="3083" max="3083" width="14.33203125" style="507" bestFit="1" customWidth="1"/>
    <col min="3084" max="3085" width="11.109375" style="507" customWidth="1"/>
    <col min="3086" max="3086" width="14.6640625" style="507" bestFit="1" customWidth="1"/>
    <col min="3087" max="3088" width="11.109375" style="507" customWidth="1"/>
    <col min="3089" max="3091" width="10.6640625" style="507" customWidth="1"/>
    <col min="3092" max="3328" width="10.6640625" style="507"/>
    <col min="3329" max="3329" width="10.6640625" style="507" customWidth="1"/>
    <col min="3330" max="3330" width="33.44140625" style="507" customWidth="1"/>
    <col min="3331" max="3331" width="13.33203125" style="507" customWidth="1"/>
    <col min="3332" max="3332" width="17.6640625" style="507" customWidth="1"/>
    <col min="3333" max="3333" width="13.33203125" style="507" customWidth="1"/>
    <col min="3334" max="3334" width="33.5546875" style="507" customWidth="1"/>
    <col min="3335" max="3335" width="13.33203125" style="507" customWidth="1"/>
    <col min="3336" max="3336" width="17.6640625" style="507" customWidth="1"/>
    <col min="3337" max="3337" width="62.109375" style="507" customWidth="1"/>
    <col min="3338" max="3338" width="36.5546875" style="507" bestFit="1" customWidth="1"/>
    <col min="3339" max="3339" width="14.33203125" style="507" bestFit="1" customWidth="1"/>
    <col min="3340" max="3341" width="11.109375" style="507" customWidth="1"/>
    <col min="3342" max="3342" width="14.6640625" style="507" bestFit="1" customWidth="1"/>
    <col min="3343" max="3344" width="11.109375" style="507" customWidth="1"/>
    <col min="3345" max="3347" width="10.6640625" style="507" customWidth="1"/>
    <col min="3348" max="3584" width="10.6640625" style="507"/>
    <col min="3585" max="3585" width="10.6640625" style="507" customWidth="1"/>
    <col min="3586" max="3586" width="33.44140625" style="507" customWidth="1"/>
    <col min="3587" max="3587" width="13.33203125" style="507" customWidth="1"/>
    <col min="3588" max="3588" width="17.6640625" style="507" customWidth="1"/>
    <col min="3589" max="3589" width="13.33203125" style="507" customWidth="1"/>
    <col min="3590" max="3590" width="33.5546875" style="507" customWidth="1"/>
    <col min="3591" max="3591" width="13.33203125" style="507" customWidth="1"/>
    <col min="3592" max="3592" width="17.6640625" style="507" customWidth="1"/>
    <col min="3593" max="3593" width="62.109375" style="507" customWidth="1"/>
    <col min="3594" max="3594" width="36.5546875" style="507" bestFit="1" customWidth="1"/>
    <col min="3595" max="3595" width="14.33203125" style="507" bestFit="1" customWidth="1"/>
    <col min="3596" max="3597" width="11.109375" style="507" customWidth="1"/>
    <col min="3598" max="3598" width="14.6640625" style="507" bestFit="1" customWidth="1"/>
    <col min="3599" max="3600" width="11.109375" style="507" customWidth="1"/>
    <col min="3601" max="3603" width="10.6640625" style="507" customWidth="1"/>
    <col min="3604" max="3840" width="10.6640625" style="507"/>
    <col min="3841" max="3841" width="10.6640625" style="507" customWidth="1"/>
    <col min="3842" max="3842" width="33.44140625" style="507" customWidth="1"/>
    <col min="3843" max="3843" width="13.33203125" style="507" customWidth="1"/>
    <col min="3844" max="3844" width="17.6640625" style="507" customWidth="1"/>
    <col min="3845" max="3845" width="13.33203125" style="507" customWidth="1"/>
    <col min="3846" max="3846" width="33.5546875" style="507" customWidth="1"/>
    <col min="3847" max="3847" width="13.33203125" style="507" customWidth="1"/>
    <col min="3848" max="3848" width="17.6640625" style="507" customWidth="1"/>
    <col min="3849" max="3849" width="62.109375" style="507" customWidth="1"/>
    <col min="3850" max="3850" width="36.5546875" style="507" bestFit="1" customWidth="1"/>
    <col min="3851" max="3851" width="14.33203125" style="507" bestFit="1" customWidth="1"/>
    <col min="3852" max="3853" width="11.109375" style="507" customWidth="1"/>
    <col min="3854" max="3854" width="14.6640625" style="507" bestFit="1" customWidth="1"/>
    <col min="3855" max="3856" width="11.109375" style="507" customWidth="1"/>
    <col min="3857" max="3859" width="10.6640625" style="507" customWidth="1"/>
    <col min="3860" max="4096" width="10.6640625" style="507"/>
    <col min="4097" max="4097" width="10.6640625" style="507" customWidth="1"/>
    <col min="4098" max="4098" width="33.44140625" style="507" customWidth="1"/>
    <col min="4099" max="4099" width="13.33203125" style="507" customWidth="1"/>
    <col min="4100" max="4100" width="17.6640625" style="507" customWidth="1"/>
    <col min="4101" max="4101" width="13.33203125" style="507" customWidth="1"/>
    <col min="4102" max="4102" width="33.5546875" style="507" customWidth="1"/>
    <col min="4103" max="4103" width="13.33203125" style="507" customWidth="1"/>
    <col min="4104" max="4104" width="17.6640625" style="507" customWidth="1"/>
    <col min="4105" max="4105" width="62.109375" style="507" customWidth="1"/>
    <col min="4106" max="4106" width="36.5546875" style="507" bestFit="1" customWidth="1"/>
    <col min="4107" max="4107" width="14.33203125" style="507" bestFit="1" customWidth="1"/>
    <col min="4108" max="4109" width="11.109375" style="507" customWidth="1"/>
    <col min="4110" max="4110" width="14.6640625" style="507" bestFit="1" customWidth="1"/>
    <col min="4111" max="4112" width="11.109375" style="507" customWidth="1"/>
    <col min="4113" max="4115" width="10.6640625" style="507" customWidth="1"/>
    <col min="4116" max="4352" width="10.6640625" style="507"/>
    <col min="4353" max="4353" width="10.6640625" style="507" customWidth="1"/>
    <col min="4354" max="4354" width="33.44140625" style="507" customWidth="1"/>
    <col min="4355" max="4355" width="13.33203125" style="507" customWidth="1"/>
    <col min="4356" max="4356" width="17.6640625" style="507" customWidth="1"/>
    <col min="4357" max="4357" width="13.33203125" style="507" customWidth="1"/>
    <col min="4358" max="4358" width="33.5546875" style="507" customWidth="1"/>
    <col min="4359" max="4359" width="13.33203125" style="507" customWidth="1"/>
    <col min="4360" max="4360" width="17.6640625" style="507" customWidth="1"/>
    <col min="4361" max="4361" width="62.109375" style="507" customWidth="1"/>
    <col min="4362" max="4362" width="36.5546875" style="507" bestFit="1" customWidth="1"/>
    <col min="4363" max="4363" width="14.33203125" style="507" bestFit="1" customWidth="1"/>
    <col min="4364" max="4365" width="11.109375" style="507" customWidth="1"/>
    <col min="4366" max="4366" width="14.6640625" style="507" bestFit="1" customWidth="1"/>
    <col min="4367" max="4368" width="11.109375" style="507" customWidth="1"/>
    <col min="4369" max="4371" width="10.6640625" style="507" customWidth="1"/>
    <col min="4372" max="4608" width="10.6640625" style="507"/>
    <col min="4609" max="4609" width="10.6640625" style="507" customWidth="1"/>
    <col min="4610" max="4610" width="33.44140625" style="507" customWidth="1"/>
    <col min="4611" max="4611" width="13.33203125" style="507" customWidth="1"/>
    <col min="4612" max="4612" width="17.6640625" style="507" customWidth="1"/>
    <col min="4613" max="4613" width="13.33203125" style="507" customWidth="1"/>
    <col min="4614" max="4614" width="33.5546875" style="507" customWidth="1"/>
    <col min="4615" max="4615" width="13.33203125" style="507" customWidth="1"/>
    <col min="4616" max="4616" width="17.6640625" style="507" customWidth="1"/>
    <col min="4617" max="4617" width="62.109375" style="507" customWidth="1"/>
    <col min="4618" max="4618" width="36.5546875" style="507" bestFit="1" customWidth="1"/>
    <col min="4619" max="4619" width="14.33203125" style="507" bestFit="1" customWidth="1"/>
    <col min="4620" max="4621" width="11.109375" style="507" customWidth="1"/>
    <col min="4622" max="4622" width="14.6640625" style="507" bestFit="1" customWidth="1"/>
    <col min="4623" max="4624" width="11.109375" style="507" customWidth="1"/>
    <col min="4625" max="4627" width="10.6640625" style="507" customWidth="1"/>
    <col min="4628" max="4864" width="10.6640625" style="507"/>
    <col min="4865" max="4865" width="10.6640625" style="507" customWidth="1"/>
    <col min="4866" max="4866" width="33.44140625" style="507" customWidth="1"/>
    <col min="4867" max="4867" width="13.33203125" style="507" customWidth="1"/>
    <col min="4868" max="4868" width="17.6640625" style="507" customWidth="1"/>
    <col min="4869" max="4869" width="13.33203125" style="507" customWidth="1"/>
    <col min="4870" max="4870" width="33.5546875" style="507" customWidth="1"/>
    <col min="4871" max="4871" width="13.33203125" style="507" customWidth="1"/>
    <col min="4872" max="4872" width="17.6640625" style="507" customWidth="1"/>
    <col min="4873" max="4873" width="62.109375" style="507" customWidth="1"/>
    <col min="4874" max="4874" width="36.5546875" style="507" bestFit="1" customWidth="1"/>
    <col min="4875" max="4875" width="14.33203125" style="507" bestFit="1" customWidth="1"/>
    <col min="4876" max="4877" width="11.109375" style="507" customWidth="1"/>
    <col min="4878" max="4878" width="14.6640625" style="507" bestFit="1" customWidth="1"/>
    <col min="4879" max="4880" width="11.109375" style="507" customWidth="1"/>
    <col min="4881" max="4883" width="10.6640625" style="507" customWidth="1"/>
    <col min="4884" max="5120" width="10.6640625" style="507"/>
    <col min="5121" max="5121" width="10.6640625" style="507" customWidth="1"/>
    <col min="5122" max="5122" width="33.44140625" style="507" customWidth="1"/>
    <col min="5123" max="5123" width="13.33203125" style="507" customWidth="1"/>
    <col min="5124" max="5124" width="17.6640625" style="507" customWidth="1"/>
    <col min="5125" max="5125" width="13.33203125" style="507" customWidth="1"/>
    <col min="5126" max="5126" width="33.5546875" style="507" customWidth="1"/>
    <col min="5127" max="5127" width="13.33203125" style="507" customWidth="1"/>
    <col min="5128" max="5128" width="17.6640625" style="507" customWidth="1"/>
    <col min="5129" max="5129" width="62.109375" style="507" customWidth="1"/>
    <col min="5130" max="5130" width="36.5546875" style="507" bestFit="1" customWidth="1"/>
    <col min="5131" max="5131" width="14.33203125" style="507" bestFit="1" customWidth="1"/>
    <col min="5132" max="5133" width="11.109375" style="507" customWidth="1"/>
    <col min="5134" max="5134" width="14.6640625" style="507" bestFit="1" customWidth="1"/>
    <col min="5135" max="5136" width="11.109375" style="507" customWidth="1"/>
    <col min="5137" max="5139" width="10.6640625" style="507" customWidth="1"/>
    <col min="5140" max="5376" width="10.6640625" style="507"/>
    <col min="5377" max="5377" width="10.6640625" style="507" customWidth="1"/>
    <col min="5378" max="5378" width="33.44140625" style="507" customWidth="1"/>
    <col min="5379" max="5379" width="13.33203125" style="507" customWidth="1"/>
    <col min="5380" max="5380" width="17.6640625" style="507" customWidth="1"/>
    <col min="5381" max="5381" width="13.33203125" style="507" customWidth="1"/>
    <col min="5382" max="5382" width="33.5546875" style="507" customWidth="1"/>
    <col min="5383" max="5383" width="13.33203125" style="507" customWidth="1"/>
    <col min="5384" max="5384" width="17.6640625" style="507" customWidth="1"/>
    <col min="5385" max="5385" width="62.109375" style="507" customWidth="1"/>
    <col min="5386" max="5386" width="36.5546875" style="507" bestFit="1" customWidth="1"/>
    <col min="5387" max="5387" width="14.33203125" style="507" bestFit="1" customWidth="1"/>
    <col min="5388" max="5389" width="11.109375" style="507" customWidth="1"/>
    <col min="5390" max="5390" width="14.6640625" style="507" bestFit="1" customWidth="1"/>
    <col min="5391" max="5392" width="11.109375" style="507" customWidth="1"/>
    <col min="5393" max="5395" width="10.6640625" style="507" customWidth="1"/>
    <col min="5396" max="5632" width="10.6640625" style="507"/>
    <col min="5633" max="5633" width="10.6640625" style="507" customWidth="1"/>
    <col min="5634" max="5634" width="33.44140625" style="507" customWidth="1"/>
    <col min="5635" max="5635" width="13.33203125" style="507" customWidth="1"/>
    <col min="5636" max="5636" width="17.6640625" style="507" customWidth="1"/>
    <col min="5637" max="5637" width="13.33203125" style="507" customWidth="1"/>
    <col min="5638" max="5638" width="33.5546875" style="507" customWidth="1"/>
    <col min="5639" max="5639" width="13.33203125" style="507" customWidth="1"/>
    <col min="5640" max="5640" width="17.6640625" style="507" customWidth="1"/>
    <col min="5641" max="5641" width="62.109375" style="507" customWidth="1"/>
    <col min="5642" max="5642" width="36.5546875" style="507" bestFit="1" customWidth="1"/>
    <col min="5643" max="5643" width="14.33203125" style="507" bestFit="1" customWidth="1"/>
    <col min="5644" max="5645" width="11.109375" style="507" customWidth="1"/>
    <col min="5646" max="5646" width="14.6640625" style="507" bestFit="1" customWidth="1"/>
    <col min="5647" max="5648" width="11.109375" style="507" customWidth="1"/>
    <col min="5649" max="5651" width="10.6640625" style="507" customWidth="1"/>
    <col min="5652" max="5888" width="10.6640625" style="507"/>
    <col min="5889" max="5889" width="10.6640625" style="507" customWidth="1"/>
    <col min="5890" max="5890" width="33.44140625" style="507" customWidth="1"/>
    <col min="5891" max="5891" width="13.33203125" style="507" customWidth="1"/>
    <col min="5892" max="5892" width="17.6640625" style="507" customWidth="1"/>
    <col min="5893" max="5893" width="13.33203125" style="507" customWidth="1"/>
    <col min="5894" max="5894" width="33.5546875" style="507" customWidth="1"/>
    <col min="5895" max="5895" width="13.33203125" style="507" customWidth="1"/>
    <col min="5896" max="5896" width="17.6640625" style="507" customWidth="1"/>
    <col min="5897" max="5897" width="62.109375" style="507" customWidth="1"/>
    <col min="5898" max="5898" width="36.5546875" style="507" bestFit="1" customWidth="1"/>
    <col min="5899" max="5899" width="14.33203125" style="507" bestFit="1" customWidth="1"/>
    <col min="5900" max="5901" width="11.109375" style="507" customWidth="1"/>
    <col min="5902" max="5902" width="14.6640625" style="507" bestFit="1" customWidth="1"/>
    <col min="5903" max="5904" width="11.109375" style="507" customWidth="1"/>
    <col min="5905" max="5907" width="10.6640625" style="507" customWidth="1"/>
    <col min="5908" max="6144" width="10.6640625" style="507"/>
    <col min="6145" max="6145" width="10.6640625" style="507" customWidth="1"/>
    <col min="6146" max="6146" width="33.44140625" style="507" customWidth="1"/>
    <col min="6147" max="6147" width="13.33203125" style="507" customWidth="1"/>
    <col min="6148" max="6148" width="17.6640625" style="507" customWidth="1"/>
    <col min="6149" max="6149" width="13.33203125" style="507" customWidth="1"/>
    <col min="6150" max="6150" width="33.5546875" style="507" customWidth="1"/>
    <col min="6151" max="6151" width="13.33203125" style="507" customWidth="1"/>
    <col min="6152" max="6152" width="17.6640625" style="507" customWidth="1"/>
    <col min="6153" max="6153" width="62.109375" style="507" customWidth="1"/>
    <col min="6154" max="6154" width="36.5546875" style="507" bestFit="1" customWidth="1"/>
    <col min="6155" max="6155" width="14.33203125" style="507" bestFit="1" customWidth="1"/>
    <col min="6156" max="6157" width="11.109375" style="507" customWidth="1"/>
    <col min="6158" max="6158" width="14.6640625" style="507" bestFit="1" customWidth="1"/>
    <col min="6159" max="6160" width="11.109375" style="507" customWidth="1"/>
    <col min="6161" max="6163" width="10.6640625" style="507" customWidth="1"/>
    <col min="6164" max="6400" width="10.6640625" style="507"/>
    <col min="6401" max="6401" width="10.6640625" style="507" customWidth="1"/>
    <col min="6402" max="6402" width="33.44140625" style="507" customWidth="1"/>
    <col min="6403" max="6403" width="13.33203125" style="507" customWidth="1"/>
    <col min="6404" max="6404" width="17.6640625" style="507" customWidth="1"/>
    <col min="6405" max="6405" width="13.33203125" style="507" customWidth="1"/>
    <col min="6406" max="6406" width="33.5546875" style="507" customWidth="1"/>
    <col min="6407" max="6407" width="13.33203125" style="507" customWidth="1"/>
    <col min="6408" max="6408" width="17.6640625" style="507" customWidth="1"/>
    <col min="6409" max="6409" width="62.109375" style="507" customWidth="1"/>
    <col min="6410" max="6410" width="36.5546875" style="507" bestFit="1" customWidth="1"/>
    <col min="6411" max="6411" width="14.33203125" style="507" bestFit="1" customWidth="1"/>
    <col min="6412" max="6413" width="11.109375" style="507" customWidth="1"/>
    <col min="6414" max="6414" width="14.6640625" style="507" bestFit="1" customWidth="1"/>
    <col min="6415" max="6416" width="11.109375" style="507" customWidth="1"/>
    <col min="6417" max="6419" width="10.6640625" style="507" customWidth="1"/>
    <col min="6420" max="6656" width="10.6640625" style="507"/>
    <col min="6657" max="6657" width="10.6640625" style="507" customWidth="1"/>
    <col min="6658" max="6658" width="33.44140625" style="507" customWidth="1"/>
    <col min="6659" max="6659" width="13.33203125" style="507" customWidth="1"/>
    <col min="6660" max="6660" width="17.6640625" style="507" customWidth="1"/>
    <col min="6661" max="6661" width="13.33203125" style="507" customWidth="1"/>
    <col min="6662" max="6662" width="33.5546875" style="507" customWidth="1"/>
    <col min="6663" max="6663" width="13.33203125" style="507" customWidth="1"/>
    <col min="6664" max="6664" width="17.6640625" style="507" customWidth="1"/>
    <col min="6665" max="6665" width="62.109375" style="507" customWidth="1"/>
    <col min="6666" max="6666" width="36.5546875" style="507" bestFit="1" customWidth="1"/>
    <col min="6667" max="6667" width="14.33203125" style="507" bestFit="1" customWidth="1"/>
    <col min="6668" max="6669" width="11.109375" style="507" customWidth="1"/>
    <col min="6670" max="6670" width="14.6640625" style="507" bestFit="1" customWidth="1"/>
    <col min="6671" max="6672" width="11.109375" style="507" customWidth="1"/>
    <col min="6673" max="6675" width="10.6640625" style="507" customWidth="1"/>
    <col min="6676" max="6912" width="10.6640625" style="507"/>
    <col min="6913" max="6913" width="10.6640625" style="507" customWidth="1"/>
    <col min="6914" max="6914" width="33.44140625" style="507" customWidth="1"/>
    <col min="6915" max="6915" width="13.33203125" style="507" customWidth="1"/>
    <col min="6916" max="6916" width="17.6640625" style="507" customWidth="1"/>
    <col min="6917" max="6917" width="13.33203125" style="507" customWidth="1"/>
    <col min="6918" max="6918" width="33.5546875" style="507" customWidth="1"/>
    <col min="6919" max="6919" width="13.33203125" style="507" customWidth="1"/>
    <col min="6920" max="6920" width="17.6640625" style="507" customWidth="1"/>
    <col min="6921" max="6921" width="62.109375" style="507" customWidth="1"/>
    <col min="6922" max="6922" width="36.5546875" style="507" bestFit="1" customWidth="1"/>
    <col min="6923" max="6923" width="14.33203125" style="507" bestFit="1" customWidth="1"/>
    <col min="6924" max="6925" width="11.109375" style="507" customWidth="1"/>
    <col min="6926" max="6926" width="14.6640625" style="507" bestFit="1" customWidth="1"/>
    <col min="6927" max="6928" width="11.109375" style="507" customWidth="1"/>
    <col min="6929" max="6931" width="10.6640625" style="507" customWidth="1"/>
    <col min="6932" max="7168" width="10.6640625" style="507"/>
    <col min="7169" max="7169" width="10.6640625" style="507" customWidth="1"/>
    <col min="7170" max="7170" width="33.44140625" style="507" customWidth="1"/>
    <col min="7171" max="7171" width="13.33203125" style="507" customWidth="1"/>
    <col min="7172" max="7172" width="17.6640625" style="507" customWidth="1"/>
    <col min="7173" max="7173" width="13.33203125" style="507" customWidth="1"/>
    <col min="7174" max="7174" width="33.5546875" style="507" customWidth="1"/>
    <col min="7175" max="7175" width="13.33203125" style="507" customWidth="1"/>
    <col min="7176" max="7176" width="17.6640625" style="507" customWidth="1"/>
    <col min="7177" max="7177" width="62.109375" style="507" customWidth="1"/>
    <col min="7178" max="7178" width="36.5546875" style="507" bestFit="1" customWidth="1"/>
    <col min="7179" max="7179" width="14.33203125" style="507" bestFit="1" customWidth="1"/>
    <col min="7180" max="7181" width="11.109375" style="507" customWidth="1"/>
    <col min="7182" max="7182" width="14.6640625" style="507" bestFit="1" customWidth="1"/>
    <col min="7183" max="7184" width="11.109375" style="507" customWidth="1"/>
    <col min="7185" max="7187" width="10.6640625" style="507" customWidth="1"/>
    <col min="7188" max="7424" width="10.6640625" style="507"/>
    <col min="7425" max="7425" width="10.6640625" style="507" customWidth="1"/>
    <col min="7426" max="7426" width="33.44140625" style="507" customWidth="1"/>
    <col min="7427" max="7427" width="13.33203125" style="507" customWidth="1"/>
    <col min="7428" max="7428" width="17.6640625" style="507" customWidth="1"/>
    <col min="7429" max="7429" width="13.33203125" style="507" customWidth="1"/>
    <col min="7430" max="7430" width="33.5546875" style="507" customWidth="1"/>
    <col min="7431" max="7431" width="13.33203125" style="507" customWidth="1"/>
    <col min="7432" max="7432" width="17.6640625" style="507" customWidth="1"/>
    <col min="7433" max="7433" width="62.109375" style="507" customWidth="1"/>
    <col min="7434" max="7434" width="36.5546875" style="507" bestFit="1" customWidth="1"/>
    <col min="7435" max="7435" width="14.33203125" style="507" bestFit="1" customWidth="1"/>
    <col min="7436" max="7437" width="11.109375" style="507" customWidth="1"/>
    <col min="7438" max="7438" width="14.6640625" style="507" bestFit="1" customWidth="1"/>
    <col min="7439" max="7440" width="11.109375" style="507" customWidth="1"/>
    <col min="7441" max="7443" width="10.6640625" style="507" customWidth="1"/>
    <col min="7444" max="7680" width="10.6640625" style="507"/>
    <col min="7681" max="7681" width="10.6640625" style="507" customWidth="1"/>
    <col min="7682" max="7682" width="33.44140625" style="507" customWidth="1"/>
    <col min="7683" max="7683" width="13.33203125" style="507" customWidth="1"/>
    <col min="7684" max="7684" width="17.6640625" style="507" customWidth="1"/>
    <col min="7685" max="7685" width="13.33203125" style="507" customWidth="1"/>
    <col min="7686" max="7686" width="33.5546875" style="507" customWidth="1"/>
    <col min="7687" max="7687" width="13.33203125" style="507" customWidth="1"/>
    <col min="7688" max="7688" width="17.6640625" style="507" customWidth="1"/>
    <col min="7689" max="7689" width="62.109375" style="507" customWidth="1"/>
    <col min="7690" max="7690" width="36.5546875" style="507" bestFit="1" customWidth="1"/>
    <col min="7691" max="7691" width="14.33203125" style="507" bestFit="1" customWidth="1"/>
    <col min="7692" max="7693" width="11.109375" style="507" customWidth="1"/>
    <col min="7694" max="7694" width="14.6640625" style="507" bestFit="1" customWidth="1"/>
    <col min="7695" max="7696" width="11.109375" style="507" customWidth="1"/>
    <col min="7697" max="7699" width="10.6640625" style="507" customWidth="1"/>
    <col min="7700" max="7936" width="10.6640625" style="507"/>
    <col min="7937" max="7937" width="10.6640625" style="507" customWidth="1"/>
    <col min="7938" max="7938" width="33.44140625" style="507" customWidth="1"/>
    <col min="7939" max="7939" width="13.33203125" style="507" customWidth="1"/>
    <col min="7940" max="7940" width="17.6640625" style="507" customWidth="1"/>
    <col min="7941" max="7941" width="13.33203125" style="507" customWidth="1"/>
    <col min="7942" max="7942" width="33.5546875" style="507" customWidth="1"/>
    <col min="7943" max="7943" width="13.33203125" style="507" customWidth="1"/>
    <col min="7944" max="7944" width="17.6640625" style="507" customWidth="1"/>
    <col min="7945" max="7945" width="62.109375" style="507" customWidth="1"/>
    <col min="7946" max="7946" width="36.5546875" style="507" bestFit="1" customWidth="1"/>
    <col min="7947" max="7947" width="14.33203125" style="507" bestFit="1" customWidth="1"/>
    <col min="7948" max="7949" width="11.109375" style="507" customWidth="1"/>
    <col min="7950" max="7950" width="14.6640625" style="507" bestFit="1" customWidth="1"/>
    <col min="7951" max="7952" width="11.109375" style="507" customWidth="1"/>
    <col min="7953" max="7955" width="10.6640625" style="507" customWidth="1"/>
    <col min="7956" max="8192" width="10.6640625" style="507"/>
    <col min="8193" max="8193" width="10.6640625" style="507" customWidth="1"/>
    <col min="8194" max="8194" width="33.44140625" style="507" customWidth="1"/>
    <col min="8195" max="8195" width="13.33203125" style="507" customWidth="1"/>
    <col min="8196" max="8196" width="17.6640625" style="507" customWidth="1"/>
    <col min="8197" max="8197" width="13.33203125" style="507" customWidth="1"/>
    <col min="8198" max="8198" width="33.5546875" style="507" customWidth="1"/>
    <col min="8199" max="8199" width="13.33203125" style="507" customWidth="1"/>
    <col min="8200" max="8200" width="17.6640625" style="507" customWidth="1"/>
    <col min="8201" max="8201" width="62.109375" style="507" customWidth="1"/>
    <col min="8202" max="8202" width="36.5546875" style="507" bestFit="1" customWidth="1"/>
    <col min="8203" max="8203" width="14.33203125" style="507" bestFit="1" customWidth="1"/>
    <col min="8204" max="8205" width="11.109375" style="507" customWidth="1"/>
    <col min="8206" max="8206" width="14.6640625" style="507" bestFit="1" customWidth="1"/>
    <col min="8207" max="8208" width="11.109375" style="507" customWidth="1"/>
    <col min="8209" max="8211" width="10.6640625" style="507" customWidth="1"/>
    <col min="8212" max="8448" width="10.6640625" style="507"/>
    <col min="8449" max="8449" width="10.6640625" style="507" customWidth="1"/>
    <col min="8450" max="8450" width="33.44140625" style="507" customWidth="1"/>
    <col min="8451" max="8451" width="13.33203125" style="507" customWidth="1"/>
    <col min="8452" max="8452" width="17.6640625" style="507" customWidth="1"/>
    <col min="8453" max="8453" width="13.33203125" style="507" customWidth="1"/>
    <col min="8454" max="8454" width="33.5546875" style="507" customWidth="1"/>
    <col min="8455" max="8455" width="13.33203125" style="507" customWidth="1"/>
    <col min="8456" max="8456" width="17.6640625" style="507" customWidth="1"/>
    <col min="8457" max="8457" width="62.109375" style="507" customWidth="1"/>
    <col min="8458" max="8458" width="36.5546875" style="507" bestFit="1" customWidth="1"/>
    <col min="8459" max="8459" width="14.33203125" style="507" bestFit="1" customWidth="1"/>
    <col min="8460" max="8461" width="11.109375" style="507" customWidth="1"/>
    <col min="8462" max="8462" width="14.6640625" style="507" bestFit="1" customWidth="1"/>
    <col min="8463" max="8464" width="11.109375" style="507" customWidth="1"/>
    <col min="8465" max="8467" width="10.6640625" style="507" customWidth="1"/>
    <col min="8468" max="8704" width="10.6640625" style="507"/>
    <col min="8705" max="8705" width="10.6640625" style="507" customWidth="1"/>
    <col min="8706" max="8706" width="33.44140625" style="507" customWidth="1"/>
    <col min="8707" max="8707" width="13.33203125" style="507" customWidth="1"/>
    <col min="8708" max="8708" width="17.6640625" style="507" customWidth="1"/>
    <col min="8709" max="8709" width="13.33203125" style="507" customWidth="1"/>
    <col min="8710" max="8710" width="33.5546875" style="507" customWidth="1"/>
    <col min="8711" max="8711" width="13.33203125" style="507" customWidth="1"/>
    <col min="8712" max="8712" width="17.6640625" style="507" customWidth="1"/>
    <col min="8713" max="8713" width="62.109375" style="507" customWidth="1"/>
    <col min="8714" max="8714" width="36.5546875" style="507" bestFit="1" customWidth="1"/>
    <col min="8715" max="8715" width="14.33203125" style="507" bestFit="1" customWidth="1"/>
    <col min="8716" max="8717" width="11.109375" style="507" customWidth="1"/>
    <col min="8718" max="8718" width="14.6640625" style="507" bestFit="1" customWidth="1"/>
    <col min="8719" max="8720" width="11.109375" style="507" customWidth="1"/>
    <col min="8721" max="8723" width="10.6640625" style="507" customWidth="1"/>
    <col min="8724" max="8960" width="10.6640625" style="507"/>
    <col min="8961" max="8961" width="10.6640625" style="507" customWidth="1"/>
    <col min="8962" max="8962" width="33.44140625" style="507" customWidth="1"/>
    <col min="8963" max="8963" width="13.33203125" style="507" customWidth="1"/>
    <col min="8964" max="8964" width="17.6640625" style="507" customWidth="1"/>
    <col min="8965" max="8965" width="13.33203125" style="507" customWidth="1"/>
    <col min="8966" max="8966" width="33.5546875" style="507" customWidth="1"/>
    <col min="8967" max="8967" width="13.33203125" style="507" customWidth="1"/>
    <col min="8968" max="8968" width="17.6640625" style="507" customWidth="1"/>
    <col min="8969" max="8969" width="62.109375" style="507" customWidth="1"/>
    <col min="8970" max="8970" width="36.5546875" style="507" bestFit="1" customWidth="1"/>
    <col min="8971" max="8971" width="14.33203125" style="507" bestFit="1" customWidth="1"/>
    <col min="8972" max="8973" width="11.109375" style="507" customWidth="1"/>
    <col min="8974" max="8974" width="14.6640625" style="507" bestFit="1" customWidth="1"/>
    <col min="8975" max="8976" width="11.109375" style="507" customWidth="1"/>
    <col min="8977" max="8979" width="10.6640625" style="507" customWidth="1"/>
    <col min="8980" max="9216" width="10.6640625" style="507"/>
    <col min="9217" max="9217" width="10.6640625" style="507" customWidth="1"/>
    <col min="9218" max="9218" width="33.44140625" style="507" customWidth="1"/>
    <col min="9219" max="9219" width="13.33203125" style="507" customWidth="1"/>
    <col min="9220" max="9220" width="17.6640625" style="507" customWidth="1"/>
    <col min="9221" max="9221" width="13.33203125" style="507" customWidth="1"/>
    <col min="9222" max="9222" width="33.5546875" style="507" customWidth="1"/>
    <col min="9223" max="9223" width="13.33203125" style="507" customWidth="1"/>
    <col min="9224" max="9224" width="17.6640625" style="507" customWidth="1"/>
    <col min="9225" max="9225" width="62.109375" style="507" customWidth="1"/>
    <col min="9226" max="9226" width="36.5546875" style="507" bestFit="1" customWidth="1"/>
    <col min="9227" max="9227" width="14.33203125" style="507" bestFit="1" customWidth="1"/>
    <col min="9228" max="9229" width="11.109375" style="507" customWidth="1"/>
    <col min="9230" max="9230" width="14.6640625" style="507" bestFit="1" customWidth="1"/>
    <col min="9231" max="9232" width="11.109375" style="507" customWidth="1"/>
    <col min="9233" max="9235" width="10.6640625" style="507" customWidth="1"/>
    <col min="9236" max="9472" width="10.6640625" style="507"/>
    <col min="9473" max="9473" width="10.6640625" style="507" customWidth="1"/>
    <col min="9474" max="9474" width="33.44140625" style="507" customWidth="1"/>
    <col min="9475" max="9475" width="13.33203125" style="507" customWidth="1"/>
    <col min="9476" max="9476" width="17.6640625" style="507" customWidth="1"/>
    <col min="9477" max="9477" width="13.33203125" style="507" customWidth="1"/>
    <col min="9478" max="9478" width="33.5546875" style="507" customWidth="1"/>
    <col min="9479" max="9479" width="13.33203125" style="507" customWidth="1"/>
    <col min="9480" max="9480" width="17.6640625" style="507" customWidth="1"/>
    <col min="9481" max="9481" width="62.109375" style="507" customWidth="1"/>
    <col min="9482" max="9482" width="36.5546875" style="507" bestFit="1" customWidth="1"/>
    <col min="9483" max="9483" width="14.33203125" style="507" bestFit="1" customWidth="1"/>
    <col min="9484" max="9485" width="11.109375" style="507" customWidth="1"/>
    <col min="9486" max="9486" width="14.6640625" style="507" bestFit="1" customWidth="1"/>
    <col min="9487" max="9488" width="11.109375" style="507" customWidth="1"/>
    <col min="9489" max="9491" width="10.6640625" style="507" customWidth="1"/>
    <col min="9492" max="9728" width="10.6640625" style="507"/>
    <col min="9729" max="9729" width="10.6640625" style="507" customWidth="1"/>
    <col min="9730" max="9730" width="33.44140625" style="507" customWidth="1"/>
    <col min="9731" max="9731" width="13.33203125" style="507" customWidth="1"/>
    <col min="9732" max="9732" width="17.6640625" style="507" customWidth="1"/>
    <col min="9733" max="9733" width="13.33203125" style="507" customWidth="1"/>
    <col min="9734" max="9734" width="33.5546875" style="507" customWidth="1"/>
    <col min="9735" max="9735" width="13.33203125" style="507" customWidth="1"/>
    <col min="9736" max="9736" width="17.6640625" style="507" customWidth="1"/>
    <col min="9737" max="9737" width="62.109375" style="507" customWidth="1"/>
    <col min="9738" max="9738" width="36.5546875" style="507" bestFit="1" customWidth="1"/>
    <col min="9739" max="9739" width="14.33203125" style="507" bestFit="1" customWidth="1"/>
    <col min="9740" max="9741" width="11.109375" style="507" customWidth="1"/>
    <col min="9742" max="9742" width="14.6640625" style="507" bestFit="1" customWidth="1"/>
    <col min="9743" max="9744" width="11.109375" style="507" customWidth="1"/>
    <col min="9745" max="9747" width="10.6640625" style="507" customWidth="1"/>
    <col min="9748" max="9984" width="10.6640625" style="507"/>
    <col min="9985" max="9985" width="10.6640625" style="507" customWidth="1"/>
    <col min="9986" max="9986" width="33.44140625" style="507" customWidth="1"/>
    <col min="9987" max="9987" width="13.33203125" style="507" customWidth="1"/>
    <col min="9988" max="9988" width="17.6640625" style="507" customWidth="1"/>
    <col min="9989" max="9989" width="13.33203125" style="507" customWidth="1"/>
    <col min="9990" max="9990" width="33.5546875" style="507" customWidth="1"/>
    <col min="9991" max="9991" width="13.33203125" style="507" customWidth="1"/>
    <col min="9992" max="9992" width="17.6640625" style="507" customWidth="1"/>
    <col min="9993" max="9993" width="62.109375" style="507" customWidth="1"/>
    <col min="9994" max="9994" width="36.5546875" style="507" bestFit="1" customWidth="1"/>
    <col min="9995" max="9995" width="14.33203125" style="507" bestFit="1" customWidth="1"/>
    <col min="9996" max="9997" width="11.109375" style="507" customWidth="1"/>
    <col min="9998" max="9998" width="14.6640625" style="507" bestFit="1" customWidth="1"/>
    <col min="9999" max="10000" width="11.109375" style="507" customWidth="1"/>
    <col min="10001" max="10003" width="10.6640625" style="507" customWidth="1"/>
    <col min="10004" max="10240" width="10.6640625" style="507"/>
    <col min="10241" max="10241" width="10.6640625" style="507" customWidth="1"/>
    <col min="10242" max="10242" width="33.44140625" style="507" customWidth="1"/>
    <col min="10243" max="10243" width="13.33203125" style="507" customWidth="1"/>
    <col min="10244" max="10244" width="17.6640625" style="507" customWidth="1"/>
    <col min="10245" max="10245" width="13.33203125" style="507" customWidth="1"/>
    <col min="10246" max="10246" width="33.5546875" style="507" customWidth="1"/>
    <col min="10247" max="10247" width="13.33203125" style="507" customWidth="1"/>
    <col min="10248" max="10248" width="17.6640625" style="507" customWidth="1"/>
    <col min="10249" max="10249" width="62.109375" style="507" customWidth="1"/>
    <col min="10250" max="10250" width="36.5546875" style="507" bestFit="1" customWidth="1"/>
    <col min="10251" max="10251" width="14.33203125" style="507" bestFit="1" customWidth="1"/>
    <col min="10252" max="10253" width="11.109375" style="507" customWidth="1"/>
    <col min="10254" max="10254" width="14.6640625" style="507" bestFit="1" customWidth="1"/>
    <col min="10255" max="10256" width="11.109375" style="507" customWidth="1"/>
    <col min="10257" max="10259" width="10.6640625" style="507" customWidth="1"/>
    <col min="10260" max="10496" width="10.6640625" style="507"/>
    <col min="10497" max="10497" width="10.6640625" style="507" customWidth="1"/>
    <col min="10498" max="10498" width="33.44140625" style="507" customWidth="1"/>
    <col min="10499" max="10499" width="13.33203125" style="507" customWidth="1"/>
    <col min="10500" max="10500" width="17.6640625" style="507" customWidth="1"/>
    <col min="10501" max="10501" width="13.33203125" style="507" customWidth="1"/>
    <col min="10502" max="10502" width="33.5546875" style="507" customWidth="1"/>
    <col min="10503" max="10503" width="13.33203125" style="507" customWidth="1"/>
    <col min="10504" max="10504" width="17.6640625" style="507" customWidth="1"/>
    <col min="10505" max="10505" width="62.109375" style="507" customWidth="1"/>
    <col min="10506" max="10506" width="36.5546875" style="507" bestFit="1" customWidth="1"/>
    <col min="10507" max="10507" width="14.33203125" style="507" bestFit="1" customWidth="1"/>
    <col min="10508" max="10509" width="11.109375" style="507" customWidth="1"/>
    <col min="10510" max="10510" width="14.6640625" style="507" bestFit="1" customWidth="1"/>
    <col min="10511" max="10512" width="11.109375" style="507" customWidth="1"/>
    <col min="10513" max="10515" width="10.6640625" style="507" customWidth="1"/>
    <col min="10516" max="10752" width="10.6640625" style="507"/>
    <col min="10753" max="10753" width="10.6640625" style="507" customWidth="1"/>
    <col min="10754" max="10754" width="33.44140625" style="507" customWidth="1"/>
    <col min="10755" max="10755" width="13.33203125" style="507" customWidth="1"/>
    <col min="10756" max="10756" width="17.6640625" style="507" customWidth="1"/>
    <col min="10757" max="10757" width="13.33203125" style="507" customWidth="1"/>
    <col min="10758" max="10758" width="33.5546875" style="507" customWidth="1"/>
    <col min="10759" max="10759" width="13.33203125" style="507" customWidth="1"/>
    <col min="10760" max="10760" width="17.6640625" style="507" customWidth="1"/>
    <col min="10761" max="10761" width="62.109375" style="507" customWidth="1"/>
    <col min="10762" max="10762" width="36.5546875" style="507" bestFit="1" customWidth="1"/>
    <col min="10763" max="10763" width="14.33203125" style="507" bestFit="1" customWidth="1"/>
    <col min="10764" max="10765" width="11.109375" style="507" customWidth="1"/>
    <col min="10766" max="10766" width="14.6640625" style="507" bestFit="1" customWidth="1"/>
    <col min="10767" max="10768" width="11.109375" style="507" customWidth="1"/>
    <col min="10769" max="10771" width="10.6640625" style="507" customWidth="1"/>
    <col min="10772" max="11008" width="10.6640625" style="507"/>
    <col min="11009" max="11009" width="10.6640625" style="507" customWidth="1"/>
    <col min="11010" max="11010" width="33.44140625" style="507" customWidth="1"/>
    <col min="11011" max="11011" width="13.33203125" style="507" customWidth="1"/>
    <col min="11012" max="11012" width="17.6640625" style="507" customWidth="1"/>
    <col min="11013" max="11013" width="13.33203125" style="507" customWidth="1"/>
    <col min="11014" max="11014" width="33.5546875" style="507" customWidth="1"/>
    <col min="11015" max="11015" width="13.33203125" style="507" customWidth="1"/>
    <col min="11016" max="11016" width="17.6640625" style="507" customWidth="1"/>
    <col min="11017" max="11017" width="62.109375" style="507" customWidth="1"/>
    <col min="11018" max="11018" width="36.5546875" style="507" bestFit="1" customWidth="1"/>
    <col min="11019" max="11019" width="14.33203125" style="507" bestFit="1" customWidth="1"/>
    <col min="11020" max="11021" width="11.109375" style="507" customWidth="1"/>
    <col min="11022" max="11022" width="14.6640625" style="507" bestFit="1" customWidth="1"/>
    <col min="11023" max="11024" width="11.109375" style="507" customWidth="1"/>
    <col min="11025" max="11027" width="10.6640625" style="507" customWidth="1"/>
    <col min="11028" max="11264" width="10.6640625" style="507"/>
    <col min="11265" max="11265" width="10.6640625" style="507" customWidth="1"/>
    <col min="11266" max="11266" width="33.44140625" style="507" customWidth="1"/>
    <col min="11267" max="11267" width="13.33203125" style="507" customWidth="1"/>
    <col min="11268" max="11268" width="17.6640625" style="507" customWidth="1"/>
    <col min="11269" max="11269" width="13.33203125" style="507" customWidth="1"/>
    <col min="11270" max="11270" width="33.5546875" style="507" customWidth="1"/>
    <col min="11271" max="11271" width="13.33203125" style="507" customWidth="1"/>
    <col min="11272" max="11272" width="17.6640625" style="507" customWidth="1"/>
    <col min="11273" max="11273" width="62.109375" style="507" customWidth="1"/>
    <col min="11274" max="11274" width="36.5546875" style="507" bestFit="1" customWidth="1"/>
    <col min="11275" max="11275" width="14.33203125" style="507" bestFit="1" customWidth="1"/>
    <col min="11276" max="11277" width="11.109375" style="507" customWidth="1"/>
    <col min="11278" max="11278" width="14.6640625" style="507" bestFit="1" customWidth="1"/>
    <col min="11279" max="11280" width="11.109375" style="507" customWidth="1"/>
    <col min="11281" max="11283" width="10.6640625" style="507" customWidth="1"/>
    <col min="11284" max="11520" width="10.6640625" style="507"/>
    <col min="11521" max="11521" width="10.6640625" style="507" customWidth="1"/>
    <col min="11522" max="11522" width="33.44140625" style="507" customWidth="1"/>
    <col min="11523" max="11523" width="13.33203125" style="507" customWidth="1"/>
    <col min="11524" max="11524" width="17.6640625" style="507" customWidth="1"/>
    <col min="11525" max="11525" width="13.33203125" style="507" customWidth="1"/>
    <col min="11526" max="11526" width="33.5546875" style="507" customWidth="1"/>
    <col min="11527" max="11527" width="13.33203125" style="507" customWidth="1"/>
    <col min="11528" max="11528" width="17.6640625" style="507" customWidth="1"/>
    <col min="11529" max="11529" width="62.109375" style="507" customWidth="1"/>
    <col min="11530" max="11530" width="36.5546875" style="507" bestFit="1" customWidth="1"/>
    <col min="11531" max="11531" width="14.33203125" style="507" bestFit="1" customWidth="1"/>
    <col min="11532" max="11533" width="11.109375" style="507" customWidth="1"/>
    <col min="11534" max="11534" width="14.6640625" style="507" bestFit="1" customWidth="1"/>
    <col min="11535" max="11536" width="11.109375" style="507" customWidth="1"/>
    <col min="11537" max="11539" width="10.6640625" style="507" customWidth="1"/>
    <col min="11540" max="11776" width="10.6640625" style="507"/>
    <col min="11777" max="11777" width="10.6640625" style="507" customWidth="1"/>
    <col min="11778" max="11778" width="33.44140625" style="507" customWidth="1"/>
    <col min="11779" max="11779" width="13.33203125" style="507" customWidth="1"/>
    <col min="11780" max="11780" width="17.6640625" style="507" customWidth="1"/>
    <col min="11781" max="11781" width="13.33203125" style="507" customWidth="1"/>
    <col min="11782" max="11782" width="33.5546875" style="507" customWidth="1"/>
    <col min="11783" max="11783" width="13.33203125" style="507" customWidth="1"/>
    <col min="11784" max="11784" width="17.6640625" style="507" customWidth="1"/>
    <col min="11785" max="11785" width="62.109375" style="507" customWidth="1"/>
    <col min="11786" max="11786" width="36.5546875" style="507" bestFit="1" customWidth="1"/>
    <col min="11787" max="11787" width="14.33203125" style="507" bestFit="1" customWidth="1"/>
    <col min="11788" max="11789" width="11.109375" style="507" customWidth="1"/>
    <col min="11790" max="11790" width="14.6640625" style="507" bestFit="1" customWidth="1"/>
    <col min="11791" max="11792" width="11.109375" style="507" customWidth="1"/>
    <col min="11793" max="11795" width="10.6640625" style="507" customWidth="1"/>
    <col min="11796" max="12032" width="10.6640625" style="507"/>
    <col min="12033" max="12033" width="10.6640625" style="507" customWidth="1"/>
    <col min="12034" max="12034" width="33.44140625" style="507" customWidth="1"/>
    <col min="12035" max="12035" width="13.33203125" style="507" customWidth="1"/>
    <col min="12036" max="12036" width="17.6640625" style="507" customWidth="1"/>
    <col min="12037" max="12037" width="13.33203125" style="507" customWidth="1"/>
    <col min="12038" max="12038" width="33.5546875" style="507" customWidth="1"/>
    <col min="12039" max="12039" width="13.33203125" style="507" customWidth="1"/>
    <col min="12040" max="12040" width="17.6640625" style="507" customWidth="1"/>
    <col min="12041" max="12041" width="62.109375" style="507" customWidth="1"/>
    <col min="12042" max="12042" width="36.5546875" style="507" bestFit="1" customWidth="1"/>
    <col min="12043" max="12043" width="14.33203125" style="507" bestFit="1" customWidth="1"/>
    <col min="12044" max="12045" width="11.109375" style="507" customWidth="1"/>
    <col min="12046" max="12046" width="14.6640625" style="507" bestFit="1" customWidth="1"/>
    <col min="12047" max="12048" width="11.109375" style="507" customWidth="1"/>
    <col min="12049" max="12051" width="10.6640625" style="507" customWidth="1"/>
    <col min="12052" max="12288" width="10.6640625" style="507"/>
    <col min="12289" max="12289" width="10.6640625" style="507" customWidth="1"/>
    <col min="12290" max="12290" width="33.44140625" style="507" customWidth="1"/>
    <col min="12291" max="12291" width="13.33203125" style="507" customWidth="1"/>
    <col min="12292" max="12292" width="17.6640625" style="507" customWidth="1"/>
    <col min="12293" max="12293" width="13.33203125" style="507" customWidth="1"/>
    <col min="12294" max="12294" width="33.5546875" style="507" customWidth="1"/>
    <col min="12295" max="12295" width="13.33203125" style="507" customWidth="1"/>
    <col min="12296" max="12296" width="17.6640625" style="507" customWidth="1"/>
    <col min="12297" max="12297" width="62.109375" style="507" customWidth="1"/>
    <col min="12298" max="12298" width="36.5546875" style="507" bestFit="1" customWidth="1"/>
    <col min="12299" max="12299" width="14.33203125" style="507" bestFit="1" customWidth="1"/>
    <col min="12300" max="12301" width="11.109375" style="507" customWidth="1"/>
    <col min="12302" max="12302" width="14.6640625" style="507" bestFit="1" customWidth="1"/>
    <col min="12303" max="12304" width="11.109375" style="507" customWidth="1"/>
    <col min="12305" max="12307" width="10.6640625" style="507" customWidth="1"/>
    <col min="12308" max="12544" width="10.6640625" style="507"/>
    <col min="12545" max="12545" width="10.6640625" style="507" customWidth="1"/>
    <col min="12546" max="12546" width="33.44140625" style="507" customWidth="1"/>
    <col min="12547" max="12547" width="13.33203125" style="507" customWidth="1"/>
    <col min="12548" max="12548" width="17.6640625" style="507" customWidth="1"/>
    <col min="12549" max="12549" width="13.33203125" style="507" customWidth="1"/>
    <col min="12550" max="12550" width="33.5546875" style="507" customWidth="1"/>
    <col min="12551" max="12551" width="13.33203125" style="507" customWidth="1"/>
    <col min="12552" max="12552" width="17.6640625" style="507" customWidth="1"/>
    <col min="12553" max="12553" width="62.109375" style="507" customWidth="1"/>
    <col min="12554" max="12554" width="36.5546875" style="507" bestFit="1" customWidth="1"/>
    <col min="12555" max="12555" width="14.33203125" style="507" bestFit="1" customWidth="1"/>
    <col min="12556" max="12557" width="11.109375" style="507" customWidth="1"/>
    <col min="12558" max="12558" width="14.6640625" style="507" bestFit="1" customWidth="1"/>
    <col min="12559" max="12560" width="11.109375" style="507" customWidth="1"/>
    <col min="12561" max="12563" width="10.6640625" style="507" customWidth="1"/>
    <col min="12564" max="12800" width="10.6640625" style="507"/>
    <col min="12801" max="12801" width="10.6640625" style="507" customWidth="1"/>
    <col min="12802" max="12802" width="33.44140625" style="507" customWidth="1"/>
    <col min="12803" max="12803" width="13.33203125" style="507" customWidth="1"/>
    <col min="12804" max="12804" width="17.6640625" style="507" customWidth="1"/>
    <col min="12805" max="12805" width="13.33203125" style="507" customWidth="1"/>
    <col min="12806" max="12806" width="33.5546875" style="507" customWidth="1"/>
    <col min="12807" max="12807" width="13.33203125" style="507" customWidth="1"/>
    <col min="12808" max="12808" width="17.6640625" style="507" customWidth="1"/>
    <col min="12809" max="12809" width="62.109375" style="507" customWidth="1"/>
    <col min="12810" max="12810" width="36.5546875" style="507" bestFit="1" customWidth="1"/>
    <col min="12811" max="12811" width="14.33203125" style="507" bestFit="1" customWidth="1"/>
    <col min="12812" max="12813" width="11.109375" style="507" customWidth="1"/>
    <col min="12814" max="12814" width="14.6640625" style="507" bestFit="1" customWidth="1"/>
    <col min="12815" max="12816" width="11.109375" style="507" customWidth="1"/>
    <col min="12817" max="12819" width="10.6640625" style="507" customWidth="1"/>
    <col min="12820" max="13056" width="10.6640625" style="507"/>
    <col min="13057" max="13057" width="10.6640625" style="507" customWidth="1"/>
    <col min="13058" max="13058" width="33.44140625" style="507" customWidth="1"/>
    <col min="13059" max="13059" width="13.33203125" style="507" customWidth="1"/>
    <col min="13060" max="13060" width="17.6640625" style="507" customWidth="1"/>
    <col min="13061" max="13061" width="13.33203125" style="507" customWidth="1"/>
    <col min="13062" max="13062" width="33.5546875" style="507" customWidth="1"/>
    <col min="13063" max="13063" width="13.33203125" style="507" customWidth="1"/>
    <col min="13064" max="13064" width="17.6640625" style="507" customWidth="1"/>
    <col min="13065" max="13065" width="62.109375" style="507" customWidth="1"/>
    <col min="13066" max="13066" width="36.5546875" style="507" bestFit="1" customWidth="1"/>
    <col min="13067" max="13067" width="14.33203125" style="507" bestFit="1" customWidth="1"/>
    <col min="13068" max="13069" width="11.109375" style="507" customWidth="1"/>
    <col min="13070" max="13070" width="14.6640625" style="507" bestFit="1" customWidth="1"/>
    <col min="13071" max="13072" width="11.109375" style="507" customWidth="1"/>
    <col min="13073" max="13075" width="10.6640625" style="507" customWidth="1"/>
    <col min="13076" max="13312" width="10.6640625" style="507"/>
    <col min="13313" max="13313" width="10.6640625" style="507" customWidth="1"/>
    <col min="13314" max="13314" width="33.44140625" style="507" customWidth="1"/>
    <col min="13315" max="13315" width="13.33203125" style="507" customWidth="1"/>
    <col min="13316" max="13316" width="17.6640625" style="507" customWidth="1"/>
    <col min="13317" max="13317" width="13.33203125" style="507" customWidth="1"/>
    <col min="13318" max="13318" width="33.5546875" style="507" customWidth="1"/>
    <col min="13319" max="13319" width="13.33203125" style="507" customWidth="1"/>
    <col min="13320" max="13320" width="17.6640625" style="507" customWidth="1"/>
    <col min="13321" max="13321" width="62.109375" style="507" customWidth="1"/>
    <col min="13322" max="13322" width="36.5546875" style="507" bestFit="1" customWidth="1"/>
    <col min="13323" max="13323" width="14.33203125" style="507" bestFit="1" customWidth="1"/>
    <col min="13324" max="13325" width="11.109375" style="507" customWidth="1"/>
    <col min="13326" max="13326" width="14.6640625" style="507" bestFit="1" customWidth="1"/>
    <col min="13327" max="13328" width="11.109375" style="507" customWidth="1"/>
    <col min="13329" max="13331" width="10.6640625" style="507" customWidth="1"/>
    <col min="13332" max="13568" width="10.6640625" style="507"/>
    <col min="13569" max="13569" width="10.6640625" style="507" customWidth="1"/>
    <col min="13570" max="13570" width="33.44140625" style="507" customWidth="1"/>
    <col min="13571" max="13571" width="13.33203125" style="507" customWidth="1"/>
    <col min="13572" max="13572" width="17.6640625" style="507" customWidth="1"/>
    <col min="13573" max="13573" width="13.33203125" style="507" customWidth="1"/>
    <col min="13574" max="13574" width="33.5546875" style="507" customWidth="1"/>
    <col min="13575" max="13575" width="13.33203125" style="507" customWidth="1"/>
    <col min="13576" max="13576" width="17.6640625" style="507" customWidth="1"/>
    <col min="13577" max="13577" width="62.109375" style="507" customWidth="1"/>
    <col min="13578" max="13578" width="36.5546875" style="507" bestFit="1" customWidth="1"/>
    <col min="13579" max="13579" width="14.33203125" style="507" bestFit="1" customWidth="1"/>
    <col min="13580" max="13581" width="11.109375" style="507" customWidth="1"/>
    <col min="13582" max="13582" width="14.6640625" style="507" bestFit="1" customWidth="1"/>
    <col min="13583" max="13584" width="11.109375" style="507" customWidth="1"/>
    <col min="13585" max="13587" width="10.6640625" style="507" customWidth="1"/>
    <col min="13588" max="13824" width="10.6640625" style="507"/>
    <col min="13825" max="13825" width="10.6640625" style="507" customWidth="1"/>
    <col min="13826" max="13826" width="33.44140625" style="507" customWidth="1"/>
    <col min="13827" max="13827" width="13.33203125" style="507" customWidth="1"/>
    <col min="13828" max="13828" width="17.6640625" style="507" customWidth="1"/>
    <col min="13829" max="13829" width="13.33203125" style="507" customWidth="1"/>
    <col min="13830" max="13830" width="33.5546875" style="507" customWidth="1"/>
    <col min="13831" max="13831" width="13.33203125" style="507" customWidth="1"/>
    <col min="13832" max="13832" width="17.6640625" style="507" customWidth="1"/>
    <col min="13833" max="13833" width="62.109375" style="507" customWidth="1"/>
    <col min="13834" max="13834" width="36.5546875" style="507" bestFit="1" customWidth="1"/>
    <col min="13835" max="13835" width="14.33203125" style="507" bestFit="1" customWidth="1"/>
    <col min="13836" max="13837" width="11.109375" style="507" customWidth="1"/>
    <col min="13838" max="13838" width="14.6640625" style="507" bestFit="1" customWidth="1"/>
    <col min="13839" max="13840" width="11.109375" style="507" customWidth="1"/>
    <col min="13841" max="13843" width="10.6640625" style="507" customWidth="1"/>
    <col min="13844" max="14080" width="10.6640625" style="507"/>
    <col min="14081" max="14081" width="10.6640625" style="507" customWidth="1"/>
    <col min="14082" max="14082" width="33.44140625" style="507" customWidth="1"/>
    <col min="14083" max="14083" width="13.33203125" style="507" customWidth="1"/>
    <col min="14084" max="14084" width="17.6640625" style="507" customWidth="1"/>
    <col min="14085" max="14085" width="13.33203125" style="507" customWidth="1"/>
    <col min="14086" max="14086" width="33.5546875" style="507" customWidth="1"/>
    <col min="14087" max="14087" width="13.33203125" style="507" customWidth="1"/>
    <col min="14088" max="14088" width="17.6640625" style="507" customWidth="1"/>
    <col min="14089" max="14089" width="62.109375" style="507" customWidth="1"/>
    <col min="14090" max="14090" width="36.5546875" style="507" bestFit="1" customWidth="1"/>
    <col min="14091" max="14091" width="14.33203125" style="507" bestFit="1" customWidth="1"/>
    <col min="14092" max="14093" width="11.109375" style="507" customWidth="1"/>
    <col min="14094" max="14094" width="14.6640625" style="507" bestFit="1" customWidth="1"/>
    <col min="14095" max="14096" width="11.109375" style="507" customWidth="1"/>
    <col min="14097" max="14099" width="10.6640625" style="507" customWidth="1"/>
    <col min="14100" max="14336" width="10.6640625" style="507"/>
    <col min="14337" max="14337" width="10.6640625" style="507" customWidth="1"/>
    <col min="14338" max="14338" width="33.44140625" style="507" customWidth="1"/>
    <col min="14339" max="14339" width="13.33203125" style="507" customWidth="1"/>
    <col min="14340" max="14340" width="17.6640625" style="507" customWidth="1"/>
    <col min="14341" max="14341" width="13.33203125" style="507" customWidth="1"/>
    <col min="14342" max="14342" width="33.5546875" style="507" customWidth="1"/>
    <col min="14343" max="14343" width="13.33203125" style="507" customWidth="1"/>
    <col min="14344" max="14344" width="17.6640625" style="507" customWidth="1"/>
    <col min="14345" max="14345" width="62.109375" style="507" customWidth="1"/>
    <col min="14346" max="14346" width="36.5546875" style="507" bestFit="1" customWidth="1"/>
    <col min="14347" max="14347" width="14.33203125" style="507" bestFit="1" customWidth="1"/>
    <col min="14348" max="14349" width="11.109375" style="507" customWidth="1"/>
    <col min="14350" max="14350" width="14.6640625" style="507" bestFit="1" customWidth="1"/>
    <col min="14351" max="14352" width="11.109375" style="507" customWidth="1"/>
    <col min="14353" max="14355" width="10.6640625" style="507" customWidth="1"/>
    <col min="14356" max="14592" width="10.6640625" style="507"/>
    <col min="14593" max="14593" width="10.6640625" style="507" customWidth="1"/>
    <col min="14594" max="14594" width="33.44140625" style="507" customWidth="1"/>
    <col min="14595" max="14595" width="13.33203125" style="507" customWidth="1"/>
    <col min="14596" max="14596" width="17.6640625" style="507" customWidth="1"/>
    <col min="14597" max="14597" width="13.33203125" style="507" customWidth="1"/>
    <col min="14598" max="14598" width="33.5546875" style="507" customWidth="1"/>
    <col min="14599" max="14599" width="13.33203125" style="507" customWidth="1"/>
    <col min="14600" max="14600" width="17.6640625" style="507" customWidth="1"/>
    <col min="14601" max="14601" width="62.109375" style="507" customWidth="1"/>
    <col min="14602" max="14602" width="36.5546875" style="507" bestFit="1" customWidth="1"/>
    <col min="14603" max="14603" width="14.33203125" style="507" bestFit="1" customWidth="1"/>
    <col min="14604" max="14605" width="11.109375" style="507" customWidth="1"/>
    <col min="14606" max="14606" width="14.6640625" style="507" bestFit="1" customWidth="1"/>
    <col min="14607" max="14608" width="11.109375" style="507" customWidth="1"/>
    <col min="14609" max="14611" width="10.6640625" style="507" customWidth="1"/>
    <col min="14612" max="14848" width="10.6640625" style="507"/>
    <col min="14849" max="14849" width="10.6640625" style="507" customWidth="1"/>
    <col min="14850" max="14850" width="33.44140625" style="507" customWidth="1"/>
    <col min="14851" max="14851" width="13.33203125" style="507" customWidth="1"/>
    <col min="14852" max="14852" width="17.6640625" style="507" customWidth="1"/>
    <col min="14853" max="14853" width="13.33203125" style="507" customWidth="1"/>
    <col min="14854" max="14854" width="33.5546875" style="507" customWidth="1"/>
    <col min="14855" max="14855" width="13.33203125" style="507" customWidth="1"/>
    <col min="14856" max="14856" width="17.6640625" style="507" customWidth="1"/>
    <col min="14857" max="14857" width="62.109375" style="507" customWidth="1"/>
    <col min="14858" max="14858" width="36.5546875" style="507" bestFit="1" customWidth="1"/>
    <col min="14859" max="14859" width="14.33203125" style="507" bestFit="1" customWidth="1"/>
    <col min="14860" max="14861" width="11.109375" style="507" customWidth="1"/>
    <col min="14862" max="14862" width="14.6640625" style="507" bestFit="1" customWidth="1"/>
    <col min="14863" max="14864" width="11.109375" style="507" customWidth="1"/>
    <col min="14865" max="14867" width="10.6640625" style="507" customWidth="1"/>
    <col min="14868" max="15104" width="10.6640625" style="507"/>
    <col min="15105" max="15105" width="10.6640625" style="507" customWidth="1"/>
    <col min="15106" max="15106" width="33.44140625" style="507" customWidth="1"/>
    <col min="15107" max="15107" width="13.33203125" style="507" customWidth="1"/>
    <col min="15108" max="15108" width="17.6640625" style="507" customWidth="1"/>
    <col min="15109" max="15109" width="13.33203125" style="507" customWidth="1"/>
    <col min="15110" max="15110" width="33.5546875" style="507" customWidth="1"/>
    <col min="15111" max="15111" width="13.33203125" style="507" customWidth="1"/>
    <col min="15112" max="15112" width="17.6640625" style="507" customWidth="1"/>
    <col min="15113" max="15113" width="62.109375" style="507" customWidth="1"/>
    <col min="15114" max="15114" width="36.5546875" style="507" bestFit="1" customWidth="1"/>
    <col min="15115" max="15115" width="14.33203125" style="507" bestFit="1" customWidth="1"/>
    <col min="15116" max="15117" width="11.109375" style="507" customWidth="1"/>
    <col min="15118" max="15118" width="14.6640625" style="507" bestFit="1" customWidth="1"/>
    <col min="15119" max="15120" width="11.109375" style="507" customWidth="1"/>
    <col min="15121" max="15123" width="10.6640625" style="507" customWidth="1"/>
    <col min="15124" max="15360" width="10.6640625" style="507"/>
    <col min="15361" max="15361" width="10.6640625" style="507" customWidth="1"/>
    <col min="15362" max="15362" width="33.44140625" style="507" customWidth="1"/>
    <col min="15363" max="15363" width="13.33203125" style="507" customWidth="1"/>
    <col min="15364" max="15364" width="17.6640625" style="507" customWidth="1"/>
    <col min="15365" max="15365" width="13.33203125" style="507" customWidth="1"/>
    <col min="15366" max="15366" width="33.5546875" style="507" customWidth="1"/>
    <col min="15367" max="15367" width="13.33203125" style="507" customWidth="1"/>
    <col min="15368" max="15368" width="17.6640625" style="507" customWidth="1"/>
    <col min="15369" max="15369" width="62.109375" style="507" customWidth="1"/>
    <col min="15370" max="15370" width="36.5546875" style="507" bestFit="1" customWidth="1"/>
    <col min="15371" max="15371" width="14.33203125" style="507" bestFit="1" customWidth="1"/>
    <col min="15372" max="15373" width="11.109375" style="507" customWidth="1"/>
    <col min="15374" max="15374" width="14.6640625" style="507" bestFit="1" customWidth="1"/>
    <col min="15375" max="15376" width="11.109375" style="507" customWidth="1"/>
    <col min="15377" max="15379" width="10.6640625" style="507" customWidth="1"/>
    <col min="15380" max="15616" width="10.6640625" style="507"/>
    <col min="15617" max="15617" width="10.6640625" style="507" customWidth="1"/>
    <col min="15618" max="15618" width="33.44140625" style="507" customWidth="1"/>
    <col min="15619" max="15619" width="13.33203125" style="507" customWidth="1"/>
    <col min="15620" max="15620" width="17.6640625" style="507" customWidth="1"/>
    <col min="15621" max="15621" width="13.33203125" style="507" customWidth="1"/>
    <col min="15622" max="15622" width="33.5546875" style="507" customWidth="1"/>
    <col min="15623" max="15623" width="13.33203125" style="507" customWidth="1"/>
    <col min="15624" max="15624" width="17.6640625" style="507" customWidth="1"/>
    <col min="15625" max="15625" width="62.109375" style="507" customWidth="1"/>
    <col min="15626" max="15626" width="36.5546875" style="507" bestFit="1" customWidth="1"/>
    <col min="15627" max="15627" width="14.33203125" style="507" bestFit="1" customWidth="1"/>
    <col min="15628" max="15629" width="11.109375" style="507" customWidth="1"/>
    <col min="15630" max="15630" width="14.6640625" style="507" bestFit="1" customWidth="1"/>
    <col min="15631" max="15632" width="11.109375" style="507" customWidth="1"/>
    <col min="15633" max="15635" width="10.6640625" style="507" customWidth="1"/>
    <col min="15636" max="15872" width="10.6640625" style="507"/>
    <col min="15873" max="15873" width="10.6640625" style="507" customWidth="1"/>
    <col min="15874" max="15874" width="33.44140625" style="507" customWidth="1"/>
    <col min="15875" max="15875" width="13.33203125" style="507" customWidth="1"/>
    <col min="15876" max="15876" width="17.6640625" style="507" customWidth="1"/>
    <col min="15877" max="15877" width="13.33203125" style="507" customWidth="1"/>
    <col min="15878" max="15878" width="33.5546875" style="507" customWidth="1"/>
    <col min="15879" max="15879" width="13.33203125" style="507" customWidth="1"/>
    <col min="15880" max="15880" width="17.6640625" style="507" customWidth="1"/>
    <col min="15881" max="15881" width="62.109375" style="507" customWidth="1"/>
    <col min="15882" max="15882" width="36.5546875" style="507" bestFit="1" customWidth="1"/>
    <col min="15883" max="15883" width="14.33203125" style="507" bestFit="1" customWidth="1"/>
    <col min="15884" max="15885" width="11.109375" style="507" customWidth="1"/>
    <col min="15886" max="15886" width="14.6640625" style="507" bestFit="1" customWidth="1"/>
    <col min="15887" max="15888" width="11.109375" style="507" customWidth="1"/>
    <col min="15889" max="15891" width="10.6640625" style="507" customWidth="1"/>
    <col min="15892" max="16128" width="10.6640625" style="507"/>
    <col min="16129" max="16129" width="10.6640625" style="507" customWidth="1"/>
    <col min="16130" max="16130" width="33.44140625" style="507" customWidth="1"/>
    <col min="16131" max="16131" width="13.33203125" style="507" customWidth="1"/>
    <col min="16132" max="16132" width="17.6640625" style="507" customWidth="1"/>
    <col min="16133" max="16133" width="13.33203125" style="507" customWidth="1"/>
    <col min="16134" max="16134" width="33.5546875" style="507" customWidth="1"/>
    <col min="16135" max="16135" width="13.33203125" style="507" customWidth="1"/>
    <col min="16136" max="16136" width="17.6640625" style="507" customWidth="1"/>
    <col min="16137" max="16137" width="62.109375" style="507" customWidth="1"/>
    <col min="16138" max="16138" width="36.5546875" style="507" bestFit="1" customWidth="1"/>
    <col min="16139" max="16139" width="14.33203125" style="507" bestFit="1" customWidth="1"/>
    <col min="16140" max="16141" width="11.109375" style="507" customWidth="1"/>
    <col min="16142" max="16142" width="14.6640625" style="507" bestFit="1" customWidth="1"/>
    <col min="16143" max="16144" width="11.109375" style="507" customWidth="1"/>
    <col min="16145" max="16147" width="10.6640625" style="507" customWidth="1"/>
    <col min="16148" max="16384" width="10.6640625" style="507"/>
  </cols>
  <sheetData>
    <row r="1" spans="1:42" ht="15.6">
      <c r="A1" s="527" t="s">
        <v>1128</v>
      </c>
      <c r="B1" s="526"/>
      <c r="E1" s="525"/>
      <c r="F1" s="525"/>
      <c r="H1" s="525"/>
      <c r="J1" s="972"/>
      <c r="K1" s="973"/>
      <c r="L1" s="972"/>
      <c r="M1" s="974"/>
      <c r="N1" s="974"/>
      <c r="O1" s="1290" t="s">
        <v>751</v>
      </c>
      <c r="P1" s="975"/>
      <c r="Q1" s="972"/>
      <c r="R1" s="972"/>
    </row>
    <row r="2" spans="1:42" ht="15.6">
      <c r="A2" s="524" t="s">
        <v>1129</v>
      </c>
      <c r="B2" s="523"/>
      <c r="C2" s="522"/>
      <c r="D2" s="520"/>
      <c r="E2" s="520"/>
      <c r="F2" s="520"/>
      <c r="G2" s="521"/>
      <c r="H2" s="520"/>
      <c r="J2" s="972"/>
      <c r="K2" s="973"/>
      <c r="L2" s="972"/>
      <c r="M2" s="974"/>
      <c r="N2" s="974"/>
      <c r="O2" s="974"/>
      <c r="P2" s="975"/>
      <c r="Q2" s="972"/>
      <c r="R2" s="972"/>
    </row>
    <row r="3" spans="1:42" s="508" customFormat="1" ht="24" customHeight="1">
      <c r="A3" s="1420" t="s">
        <v>1130</v>
      </c>
      <c r="B3" s="1422" t="s">
        <v>1131</v>
      </c>
      <c r="C3" s="1422"/>
      <c r="D3" s="1422"/>
      <c r="E3" s="1422"/>
      <c r="F3" s="1422"/>
      <c r="G3" s="1422"/>
      <c r="H3" s="1291" t="s">
        <v>1132</v>
      </c>
      <c r="I3" s="1422" t="s">
        <v>1133</v>
      </c>
      <c r="J3" s="1422"/>
      <c r="K3" s="1422"/>
      <c r="L3" s="1422"/>
      <c r="M3" s="1422"/>
      <c r="N3" s="1292"/>
      <c r="O3" s="1292" t="s">
        <v>1134</v>
      </c>
      <c r="P3" s="1292" t="s">
        <v>1135</v>
      </c>
      <c r="Q3" s="972"/>
      <c r="R3" s="972"/>
      <c r="S3" s="976"/>
      <c r="T3" s="976"/>
      <c r="U3" s="976"/>
      <c r="V3" s="976"/>
      <c r="W3" s="976"/>
      <c r="X3" s="976"/>
      <c r="Y3" s="976"/>
      <c r="Z3" s="976"/>
      <c r="AA3" s="976"/>
      <c r="AB3" s="976"/>
      <c r="AC3" s="976"/>
      <c r="AD3" s="976"/>
      <c r="AE3" s="976"/>
      <c r="AF3" s="976"/>
      <c r="AG3" s="976"/>
      <c r="AH3" s="976"/>
      <c r="AI3" s="976"/>
      <c r="AJ3" s="976"/>
      <c r="AK3" s="976"/>
      <c r="AL3" s="976"/>
      <c r="AM3" s="976"/>
      <c r="AN3" s="976"/>
      <c r="AO3" s="976"/>
      <c r="AP3" s="976"/>
    </row>
    <row r="4" spans="1:42" s="508" customFormat="1" ht="24" customHeight="1">
      <c r="A4" s="1421"/>
      <c r="B4" s="1293" t="s">
        <v>633</v>
      </c>
      <c r="C4" s="1294" t="s">
        <v>902</v>
      </c>
      <c r="D4" s="1293" t="s">
        <v>634</v>
      </c>
      <c r="E4" s="1294" t="s">
        <v>902</v>
      </c>
      <c r="F4" s="1294" t="s">
        <v>1136</v>
      </c>
      <c r="G4" s="1294" t="s">
        <v>1137</v>
      </c>
      <c r="H4" s="1295" t="s">
        <v>1138</v>
      </c>
      <c r="I4" s="1295" t="s">
        <v>1139</v>
      </c>
      <c r="J4" s="1295" t="s">
        <v>902</v>
      </c>
      <c r="K4" s="1294" t="s">
        <v>1140</v>
      </c>
      <c r="L4" s="1295" t="s">
        <v>902</v>
      </c>
      <c r="M4" s="1295" t="s">
        <v>1141</v>
      </c>
      <c r="N4" s="1295" t="s">
        <v>1142</v>
      </c>
      <c r="O4" s="1295" t="s">
        <v>1143</v>
      </c>
      <c r="P4" s="1295" t="s">
        <v>1144</v>
      </c>
      <c r="Q4" s="972"/>
      <c r="R4" s="972"/>
      <c r="S4" s="976"/>
      <c r="T4" s="976"/>
      <c r="U4" s="976"/>
      <c r="V4" s="976"/>
      <c r="W4" s="976"/>
      <c r="X4" s="976"/>
      <c r="Y4" s="976"/>
      <c r="Z4" s="976"/>
      <c r="AA4" s="976"/>
      <c r="AB4" s="976"/>
      <c r="AC4" s="976"/>
      <c r="AD4" s="976"/>
      <c r="AE4" s="976"/>
      <c r="AF4" s="976"/>
      <c r="AG4" s="976"/>
      <c r="AH4" s="976"/>
      <c r="AI4" s="976"/>
      <c r="AJ4" s="976"/>
      <c r="AK4" s="976"/>
      <c r="AL4" s="976"/>
      <c r="AM4" s="976"/>
      <c r="AN4" s="976"/>
      <c r="AO4" s="976"/>
      <c r="AP4" s="976"/>
    </row>
    <row r="5" spans="1:42" s="508" customFormat="1" ht="29.25" customHeight="1">
      <c r="A5" s="1296">
        <v>2013</v>
      </c>
      <c r="B5" s="1297">
        <v>161480.91470199998</v>
      </c>
      <c r="C5" s="1298" t="s">
        <v>232</v>
      </c>
      <c r="D5" s="1297">
        <v>260822.80300200003</v>
      </c>
      <c r="E5" s="1298" t="s">
        <v>232</v>
      </c>
      <c r="F5" s="1297">
        <f t="shared" ref="F5:F11" si="0">B5-D5</f>
        <v>-99341.88830000005</v>
      </c>
      <c r="G5" s="1297">
        <f t="shared" ref="G5:G11" si="1">B5+D5</f>
        <v>422303.71770400001</v>
      </c>
      <c r="H5" s="1299">
        <f t="shared" ref="H5:H11" si="2">B5/D5*100</f>
        <v>61.912115368517732</v>
      </c>
      <c r="I5" s="1300">
        <v>1.90543</v>
      </c>
      <c r="J5" s="1298" t="s">
        <v>232</v>
      </c>
      <c r="K5" s="1300">
        <v>2.53084</v>
      </c>
      <c r="L5" s="1298" t="s">
        <v>232</v>
      </c>
      <c r="M5" s="1301">
        <f t="shared" ref="M5:M11" si="3">K5/I5</f>
        <v>1.3282251250373931</v>
      </c>
      <c r="N5" s="1299">
        <v>6.97</v>
      </c>
      <c r="O5" s="1299">
        <v>76.724999999999994</v>
      </c>
      <c r="P5" s="1302">
        <v>8.4913092985152545</v>
      </c>
      <c r="Q5" s="972"/>
      <c r="R5" s="972"/>
      <c r="S5" s="976"/>
      <c r="T5" s="976"/>
      <c r="U5" s="976"/>
      <c r="V5" s="976"/>
      <c r="W5" s="976"/>
      <c r="X5" s="976"/>
      <c r="Y5" s="976"/>
      <c r="Z5" s="976"/>
      <c r="AA5" s="976"/>
      <c r="AB5" s="976"/>
      <c r="AC5" s="976"/>
      <c r="AD5" s="976"/>
      <c r="AE5" s="976"/>
      <c r="AF5" s="976"/>
      <c r="AG5" s="976"/>
      <c r="AH5" s="976"/>
      <c r="AI5" s="976"/>
      <c r="AJ5" s="976"/>
      <c r="AK5" s="976"/>
      <c r="AL5" s="976"/>
      <c r="AM5" s="976"/>
      <c r="AN5" s="976"/>
      <c r="AO5" s="976"/>
      <c r="AP5" s="976"/>
    </row>
    <row r="6" spans="1:42" s="508" customFormat="1" ht="29.25" customHeight="1">
      <c r="A6" s="1303">
        <v>2014</v>
      </c>
      <c r="B6" s="1304">
        <v>166504.86179499998</v>
      </c>
      <c r="C6" s="1305">
        <f t="shared" ref="C6:C11" si="4">(B6-B5)/B5*100</f>
        <v>3.1111708168555303</v>
      </c>
      <c r="D6" s="1304">
        <v>251142.42920500002</v>
      </c>
      <c r="E6" s="1305">
        <f t="shared" ref="E6:E11" si="5">(D6-D5)/D5*100</f>
        <v>-3.711475256603916</v>
      </c>
      <c r="F6" s="1304">
        <f t="shared" si="0"/>
        <v>-84637.567410000047</v>
      </c>
      <c r="G6" s="1304">
        <f t="shared" si="1"/>
        <v>417647.29099999997</v>
      </c>
      <c r="H6" s="1306">
        <f t="shared" si="2"/>
        <v>66.298977166891646</v>
      </c>
      <c r="I6" s="1307">
        <v>2.1918000000000002</v>
      </c>
      <c r="J6" s="1305">
        <f t="shared" ref="J6:J11" si="6">(I6-I5)/I5*100</f>
        <v>15.029153524401329</v>
      </c>
      <c r="K6" s="1307">
        <v>2.9112</v>
      </c>
      <c r="L6" s="1305">
        <f t="shared" ref="L6:L11" si="7">(K6-K5)/K5*100</f>
        <v>15.029002228509114</v>
      </c>
      <c r="M6" s="1308">
        <f t="shared" si="3"/>
        <v>1.328223378045442</v>
      </c>
      <c r="N6" s="1306">
        <v>6.36</v>
      </c>
      <c r="O6" s="1306">
        <v>75.016666666667007</v>
      </c>
      <c r="P6" s="1309">
        <v>5.1666907185810285</v>
      </c>
      <c r="Q6" s="972"/>
      <c r="R6" s="972"/>
      <c r="S6" s="976"/>
      <c r="T6" s="976"/>
      <c r="U6" s="976"/>
      <c r="V6" s="976"/>
      <c r="W6" s="976"/>
      <c r="X6" s="976"/>
      <c r="Y6" s="976"/>
      <c r="Z6" s="976"/>
      <c r="AA6" s="976"/>
      <c r="AB6" s="976"/>
      <c r="AC6" s="976"/>
      <c r="AD6" s="976"/>
      <c r="AE6" s="976"/>
      <c r="AF6" s="976"/>
      <c r="AG6" s="976"/>
      <c r="AH6" s="976"/>
      <c r="AI6" s="976"/>
      <c r="AJ6" s="976"/>
      <c r="AK6" s="976"/>
      <c r="AL6" s="976"/>
      <c r="AM6" s="976"/>
      <c r="AN6" s="976"/>
      <c r="AO6" s="976"/>
      <c r="AP6" s="976"/>
    </row>
    <row r="7" spans="1:42" s="508" customFormat="1" ht="29.25" customHeight="1">
      <c r="A7" s="1303">
        <v>2015</v>
      </c>
      <c r="B7" s="1304">
        <v>150982.11376599999</v>
      </c>
      <c r="C7" s="1305">
        <f t="shared" si="4"/>
        <v>-9.3226995666417949</v>
      </c>
      <c r="D7" s="1304">
        <v>213619.21145500001</v>
      </c>
      <c r="E7" s="1305">
        <f t="shared" si="5"/>
        <v>-14.941010911131603</v>
      </c>
      <c r="F7" s="1304">
        <f t="shared" si="0"/>
        <v>-62637.097689000017</v>
      </c>
      <c r="G7" s="1304">
        <f t="shared" si="1"/>
        <v>364601.32522100001</v>
      </c>
      <c r="H7" s="1306">
        <f t="shared" si="2"/>
        <v>70.67815330729519</v>
      </c>
      <c r="I7" s="1310">
        <v>2.72492</v>
      </c>
      <c r="J7" s="1305">
        <f t="shared" si="6"/>
        <v>24.323387170362249</v>
      </c>
      <c r="K7" s="1310">
        <v>3.0236900000000002</v>
      </c>
      <c r="L7" s="1305">
        <f t="shared" si="7"/>
        <v>3.864042319318501</v>
      </c>
      <c r="M7" s="1308">
        <f t="shared" si="3"/>
        <v>1.1096435858667411</v>
      </c>
      <c r="N7" s="1306">
        <v>5.7</v>
      </c>
      <c r="O7" s="1306">
        <v>76.825000000000003</v>
      </c>
      <c r="P7" s="1309">
        <v>6.0858866163775716</v>
      </c>
      <c r="Q7" s="972"/>
      <c r="R7" s="972"/>
      <c r="S7" s="976"/>
      <c r="T7" s="976"/>
      <c r="U7" s="976"/>
      <c r="V7" s="976"/>
      <c r="W7" s="976"/>
      <c r="X7" s="976"/>
      <c r="Y7" s="976"/>
      <c r="Z7" s="976"/>
      <c r="AA7" s="976"/>
      <c r="AB7" s="976"/>
      <c r="AC7" s="976"/>
      <c r="AD7" s="976"/>
      <c r="AE7" s="976"/>
      <c r="AF7" s="976"/>
      <c r="AG7" s="976"/>
      <c r="AH7" s="976"/>
      <c r="AI7" s="976"/>
      <c r="AJ7" s="976"/>
      <c r="AK7" s="976"/>
      <c r="AL7" s="976"/>
      <c r="AM7" s="976"/>
      <c r="AN7" s="976"/>
      <c r="AO7" s="976"/>
      <c r="AP7" s="976"/>
    </row>
    <row r="8" spans="1:42" s="508" customFormat="1" ht="29.25" customHeight="1">
      <c r="A8" s="1303">
        <v>2016</v>
      </c>
      <c r="B8" s="1304">
        <v>149246.99926300001</v>
      </c>
      <c r="C8" s="1305">
        <f t="shared" si="4"/>
        <v>-1.1492185794200507</v>
      </c>
      <c r="D8" s="1304">
        <v>202189.241859</v>
      </c>
      <c r="E8" s="1305">
        <f t="shared" si="5"/>
        <v>-5.3506281191417058</v>
      </c>
      <c r="F8" s="1304">
        <f t="shared" si="0"/>
        <v>-52942.242595999996</v>
      </c>
      <c r="G8" s="1304">
        <f t="shared" si="1"/>
        <v>351436.24112200004</v>
      </c>
      <c r="H8" s="1306">
        <f t="shared" si="2"/>
        <v>73.815499722324432</v>
      </c>
      <c r="I8" s="1310">
        <v>3.0266899999999999</v>
      </c>
      <c r="J8" s="1305">
        <f t="shared" si="6"/>
        <v>11.074453561939428</v>
      </c>
      <c r="K8" s="1310">
        <v>3.3458199999999998</v>
      </c>
      <c r="L8" s="1305">
        <f t="shared" si="7"/>
        <v>10.653539218636816</v>
      </c>
      <c r="M8" s="1308">
        <f t="shared" si="3"/>
        <v>1.1054386144600206</v>
      </c>
      <c r="N8" s="1306">
        <v>9.9</v>
      </c>
      <c r="O8" s="1306">
        <v>77.358333333332993</v>
      </c>
      <c r="P8" s="1311">
        <v>3.1838315467055773</v>
      </c>
      <c r="Q8" s="972"/>
      <c r="R8" s="972"/>
      <c r="S8" s="976"/>
      <c r="T8" s="976"/>
      <c r="U8" s="976"/>
      <c r="V8" s="976"/>
      <c r="W8" s="976"/>
      <c r="X8" s="976"/>
      <c r="Y8" s="976"/>
      <c r="Z8" s="976"/>
      <c r="AA8" s="976"/>
      <c r="AB8" s="976"/>
      <c r="AC8" s="976"/>
      <c r="AD8" s="976"/>
      <c r="AE8" s="976"/>
      <c r="AF8" s="976"/>
      <c r="AG8" s="976"/>
      <c r="AH8" s="976"/>
      <c r="AI8" s="976"/>
      <c r="AJ8" s="976"/>
      <c r="AK8" s="976"/>
      <c r="AL8" s="976"/>
      <c r="AM8" s="976"/>
      <c r="AN8" s="976"/>
      <c r="AO8" s="976"/>
      <c r="AP8" s="976"/>
    </row>
    <row r="9" spans="1:42" ht="29.25" customHeight="1">
      <c r="A9" s="1303">
        <v>2017</v>
      </c>
      <c r="B9" s="1304">
        <v>164494.61931600003</v>
      </c>
      <c r="C9" s="1305">
        <f t="shared" si="4"/>
        <v>10.216366244075017</v>
      </c>
      <c r="D9" s="1304">
        <v>238715.127912</v>
      </c>
      <c r="E9" s="1305">
        <f t="shared" si="5"/>
        <v>18.06519759269483</v>
      </c>
      <c r="F9" s="1304">
        <f t="shared" si="0"/>
        <v>-74220.508595999971</v>
      </c>
      <c r="G9" s="1304">
        <f t="shared" si="1"/>
        <v>403209.74722800002</v>
      </c>
      <c r="H9" s="1306">
        <f t="shared" si="2"/>
        <v>68.908334697849298</v>
      </c>
      <c r="I9" s="1310">
        <v>3.6542500000000002</v>
      </c>
      <c r="J9" s="1305">
        <f t="shared" si="6"/>
        <v>20.734201388315302</v>
      </c>
      <c r="K9" s="1310">
        <v>4.1238299999999999</v>
      </c>
      <c r="L9" s="1305">
        <f t="shared" si="7"/>
        <v>23.253193537010365</v>
      </c>
      <c r="M9" s="1308">
        <f t="shared" si="3"/>
        <v>1.1285024286789354</v>
      </c>
      <c r="N9" s="1306">
        <v>15.5</v>
      </c>
      <c r="O9" s="1306">
        <v>78.483333333332993</v>
      </c>
      <c r="P9" s="1312">
        <v>7.4</v>
      </c>
      <c r="Q9" s="972"/>
      <c r="R9" s="972"/>
      <c r="S9" s="976"/>
      <c r="T9" s="977"/>
      <c r="U9" s="977"/>
      <c r="V9" s="977"/>
      <c r="W9" s="977"/>
      <c r="X9" s="977"/>
      <c r="Y9" s="977"/>
      <c r="Z9" s="977"/>
      <c r="AA9" s="977"/>
      <c r="AB9" s="977"/>
      <c r="AC9" s="977"/>
      <c r="AD9" s="977"/>
      <c r="AE9" s="977"/>
      <c r="AF9" s="977"/>
      <c r="AG9" s="977"/>
      <c r="AH9" s="977"/>
      <c r="AI9" s="977"/>
      <c r="AJ9" s="977"/>
      <c r="AK9" s="977"/>
      <c r="AL9" s="977"/>
      <c r="AM9" s="977"/>
      <c r="AN9" s="977"/>
      <c r="AO9" s="977"/>
      <c r="AP9" s="977"/>
    </row>
    <row r="10" spans="1:42" ht="29.25" customHeight="1">
      <c r="A10" s="1303">
        <v>2018</v>
      </c>
      <c r="B10" s="1304">
        <v>177168.75628799998</v>
      </c>
      <c r="C10" s="1305">
        <f t="shared" si="4"/>
        <v>7.7048945580721284</v>
      </c>
      <c r="D10" s="1304">
        <v>231152.48264499998</v>
      </c>
      <c r="E10" s="1305">
        <f t="shared" si="5"/>
        <v>-3.1680628425810995</v>
      </c>
      <c r="F10" s="1304">
        <f t="shared" si="0"/>
        <v>-53983.726357000007</v>
      </c>
      <c r="G10" s="1304">
        <f t="shared" si="1"/>
        <v>408321.23893299996</v>
      </c>
      <c r="H10" s="1306">
        <f t="shared" si="2"/>
        <v>76.645837527123902</v>
      </c>
      <c r="I10" s="1313">
        <v>5.3156999999999996</v>
      </c>
      <c r="J10" s="1305">
        <f t="shared" si="6"/>
        <v>45.46623794212217</v>
      </c>
      <c r="K10" s="1314">
        <v>6.0495999999999999</v>
      </c>
      <c r="L10" s="1305">
        <f t="shared" si="7"/>
        <v>46.698578748396514</v>
      </c>
      <c r="M10" s="1308">
        <f t="shared" si="3"/>
        <v>1.1380627198675621</v>
      </c>
      <c r="N10" s="1315">
        <v>33.6</v>
      </c>
      <c r="O10" s="1315">
        <v>74.099999999999994</v>
      </c>
      <c r="P10" s="1312">
        <v>2.8</v>
      </c>
      <c r="Q10" s="972"/>
      <c r="R10" s="972"/>
      <c r="S10" s="976"/>
      <c r="T10" s="977"/>
      <c r="U10" s="977"/>
      <c r="V10" s="977"/>
      <c r="W10" s="977"/>
      <c r="X10" s="977"/>
      <c r="Y10" s="977"/>
      <c r="Z10" s="977"/>
      <c r="AA10" s="977"/>
      <c r="AB10" s="977"/>
      <c r="AC10" s="977"/>
      <c r="AD10" s="977"/>
      <c r="AE10" s="977"/>
      <c r="AF10" s="977"/>
      <c r="AG10" s="977"/>
      <c r="AH10" s="977"/>
      <c r="AI10" s="977"/>
      <c r="AJ10" s="977"/>
      <c r="AK10" s="977"/>
      <c r="AL10" s="977"/>
      <c r="AM10" s="977"/>
      <c r="AN10" s="977"/>
      <c r="AO10" s="977"/>
      <c r="AP10" s="977"/>
    </row>
    <row r="11" spans="1:42" ht="29.25" customHeight="1">
      <c r="A11" s="1316">
        <v>2019</v>
      </c>
      <c r="B11" s="1317">
        <v>180832.72200000001</v>
      </c>
      <c r="C11" s="1318">
        <f t="shared" si="4"/>
        <v>2.0680653794532522</v>
      </c>
      <c r="D11" s="1317">
        <v>210345.20300000001</v>
      </c>
      <c r="E11" s="1318">
        <f t="shared" si="5"/>
        <v>-9.0015384679884392</v>
      </c>
      <c r="F11" s="1317">
        <f t="shared" si="0"/>
        <v>-29512.481</v>
      </c>
      <c r="G11" s="1317">
        <f t="shared" si="1"/>
        <v>391177.92500000005</v>
      </c>
      <c r="H11" s="1319">
        <f t="shared" si="2"/>
        <v>85.969501286891727</v>
      </c>
      <c r="I11" s="1320">
        <v>5.8481500000000004</v>
      </c>
      <c r="J11" s="1318">
        <f t="shared" si="6"/>
        <v>10.016554734089599</v>
      </c>
      <c r="K11" s="1321">
        <v>6.4926000000000004</v>
      </c>
      <c r="L11" s="1318">
        <f t="shared" si="7"/>
        <v>7.3227982015339945</v>
      </c>
      <c r="M11" s="1322">
        <f t="shared" si="3"/>
        <v>1.1101972418628112</v>
      </c>
      <c r="N11" s="1323">
        <v>7.36</v>
      </c>
      <c r="O11" s="1323">
        <v>77</v>
      </c>
      <c r="P11" s="1323">
        <v>0.9</v>
      </c>
      <c r="Q11" s="972"/>
      <c r="R11" s="972"/>
      <c r="S11" s="976"/>
      <c r="T11" s="977"/>
      <c r="U11" s="977"/>
      <c r="V11" s="977"/>
      <c r="W11" s="977"/>
      <c r="X11" s="977"/>
      <c r="Y11" s="977"/>
      <c r="Z11" s="977"/>
      <c r="AA11" s="977"/>
      <c r="AB11" s="977"/>
      <c r="AC11" s="977"/>
      <c r="AD11" s="977"/>
      <c r="AE11" s="977"/>
      <c r="AF11" s="977"/>
      <c r="AG11" s="977"/>
      <c r="AH11" s="977"/>
      <c r="AI11" s="977"/>
      <c r="AJ11" s="977"/>
      <c r="AK11" s="977"/>
      <c r="AL11" s="977"/>
      <c r="AM11" s="977"/>
      <c r="AN11" s="977"/>
      <c r="AO11" s="977"/>
      <c r="AP11" s="977"/>
    </row>
    <row r="12" spans="1:42" ht="18">
      <c r="A12" s="516" t="s">
        <v>1145</v>
      </c>
      <c r="B12" s="515"/>
      <c r="C12" s="978"/>
      <c r="D12" s="515"/>
      <c r="E12" s="515"/>
      <c r="F12" s="515"/>
      <c r="H12" s="515"/>
    </row>
    <row r="13" spans="1:42" ht="12.9" customHeight="1">
      <c r="A13" s="516"/>
      <c r="B13" s="515"/>
      <c r="C13" s="978"/>
      <c r="D13" s="515"/>
      <c r="E13" s="515"/>
      <c r="F13" s="515"/>
      <c r="H13" s="515"/>
    </row>
    <row r="14" spans="1:42" ht="12.9" customHeight="1">
      <c r="A14" s="516"/>
      <c r="B14" s="515"/>
      <c r="C14" s="978"/>
      <c r="D14" s="515"/>
      <c r="E14" s="515"/>
      <c r="F14" s="515"/>
      <c r="H14" s="515"/>
    </row>
    <row r="15" spans="1:42" ht="12.9" customHeight="1">
      <c r="A15" s="516"/>
      <c r="B15" s="515"/>
      <c r="C15" s="978"/>
      <c r="D15" s="515"/>
      <c r="E15" s="515"/>
      <c r="F15" s="515"/>
      <c r="H15" s="515"/>
    </row>
    <row r="16" spans="1:42" ht="12.9" customHeight="1">
      <c r="A16" s="516"/>
      <c r="B16" s="515"/>
      <c r="C16" s="978"/>
      <c r="D16" s="515"/>
      <c r="E16" s="515"/>
      <c r="F16" s="515"/>
      <c r="H16" s="515"/>
    </row>
    <row r="17" spans="1:10" ht="12.9" customHeight="1">
      <c r="A17" s="516"/>
      <c r="B17" s="515"/>
      <c r="C17" s="515"/>
      <c r="D17" s="515"/>
      <c r="E17" s="515"/>
      <c r="F17" s="515"/>
      <c r="H17" s="515"/>
    </row>
    <row r="18" spans="1:10" ht="12.9" customHeight="1">
      <c r="A18" s="516"/>
      <c r="B18" s="515"/>
      <c r="C18" s="515"/>
      <c r="D18" s="515"/>
      <c r="E18" s="515"/>
      <c r="F18" s="515"/>
      <c r="H18" s="515"/>
    </row>
    <row r="19" spans="1:10" ht="12.9" customHeight="1">
      <c r="A19" s="519"/>
      <c r="B19" s="508"/>
      <c r="C19" s="518"/>
      <c r="D19" s="508"/>
      <c r="E19" s="508"/>
      <c r="F19" s="508"/>
      <c r="H19" s="508"/>
    </row>
    <row r="20" spans="1:10" ht="12.9" customHeight="1">
      <c r="A20" s="519"/>
      <c r="B20" s="508"/>
      <c r="C20" s="518"/>
      <c r="D20" s="508"/>
      <c r="E20" s="508"/>
      <c r="F20" s="508"/>
      <c r="H20" s="508"/>
    </row>
    <row r="21" spans="1:10" ht="12.9" customHeight="1">
      <c r="A21" s="519"/>
      <c r="B21" s="508"/>
      <c r="C21" s="518"/>
      <c r="D21" s="508"/>
      <c r="E21" s="508"/>
      <c r="F21" s="508"/>
      <c r="H21" s="508"/>
    </row>
    <row r="22" spans="1:10" ht="12.9" customHeight="1">
      <c r="A22" s="519"/>
      <c r="B22" s="508"/>
      <c r="C22" s="518"/>
      <c r="D22" s="508"/>
      <c r="E22" s="508"/>
      <c r="F22" s="516"/>
      <c r="G22" s="517"/>
      <c r="H22" s="508"/>
      <c r="I22" s="517"/>
      <c r="J22" s="514"/>
    </row>
    <row r="23" spans="1:10" ht="12.9" customHeight="1">
      <c r="A23" s="519"/>
      <c r="B23" s="508"/>
      <c r="C23" s="518"/>
      <c r="D23" s="508"/>
      <c r="E23" s="508"/>
      <c r="F23" s="516"/>
      <c r="G23" s="517"/>
      <c r="H23" s="508"/>
      <c r="I23" s="517"/>
      <c r="J23" s="514"/>
    </row>
    <row r="24" spans="1:10" ht="12.9" customHeight="1">
      <c r="A24" s="519"/>
      <c r="B24" s="508"/>
      <c r="C24" s="518"/>
      <c r="D24" s="508"/>
      <c r="E24" s="508"/>
      <c r="F24" s="516"/>
      <c r="G24" s="517"/>
      <c r="H24" s="508"/>
      <c r="I24" s="517"/>
      <c r="J24" s="514"/>
    </row>
    <row r="25" spans="1:10" ht="12.9" customHeight="1">
      <c r="A25" s="519"/>
      <c r="B25" s="508"/>
      <c r="C25" s="518"/>
      <c r="D25" s="508"/>
      <c r="E25" s="508"/>
      <c r="F25" s="516"/>
      <c r="G25" s="517"/>
      <c r="H25" s="508"/>
      <c r="I25" s="517"/>
      <c r="J25" s="514"/>
    </row>
    <row r="26" spans="1:10" ht="12.9" customHeight="1">
      <c r="A26" s="519"/>
      <c r="B26" s="508"/>
      <c r="C26" s="518"/>
      <c r="D26" s="508"/>
      <c r="E26" s="508"/>
      <c r="F26" s="516"/>
      <c r="G26" s="517"/>
      <c r="H26" s="508"/>
      <c r="I26" s="517"/>
      <c r="J26" s="514"/>
    </row>
    <row r="27" spans="1:10" ht="12.9" customHeight="1">
      <c r="F27" s="516"/>
      <c r="G27" s="515"/>
      <c r="I27" s="515"/>
      <c r="J27" s="514"/>
    </row>
    <row r="28" spans="1:10" ht="12.9" customHeight="1">
      <c r="F28" s="516"/>
      <c r="G28" s="515"/>
      <c r="I28" s="515"/>
      <c r="J28" s="514"/>
    </row>
    <row r="29" spans="1:10" ht="12.9" customHeight="1">
      <c r="F29" s="516"/>
      <c r="G29" s="515"/>
      <c r="I29" s="515"/>
      <c r="J29" s="514"/>
    </row>
    <row r="30" spans="1:10" ht="12.9" customHeight="1">
      <c r="F30" s="516"/>
      <c r="G30" s="515"/>
      <c r="I30" s="515"/>
      <c r="J30" s="514"/>
    </row>
    <row r="31" spans="1:10" ht="12.9" customHeight="1">
      <c r="F31" s="516"/>
      <c r="G31" s="515"/>
      <c r="I31" s="515"/>
      <c r="J31" s="514"/>
    </row>
    <row r="32" spans="1:10" ht="12.9" customHeight="1">
      <c r="F32" s="516"/>
      <c r="G32" s="515"/>
      <c r="I32" s="515"/>
      <c r="J32" s="514"/>
    </row>
    <row r="33" spans="6:10" ht="12.9" customHeight="1">
      <c r="F33" s="516"/>
      <c r="G33" s="515"/>
      <c r="I33" s="515"/>
      <c r="J33" s="514"/>
    </row>
    <row r="34" spans="6:10" ht="12.9" customHeight="1">
      <c r="F34" s="516"/>
      <c r="G34" s="515"/>
      <c r="I34" s="515"/>
      <c r="J34" s="514"/>
    </row>
    <row r="35" spans="6:10" ht="12.9" customHeight="1">
      <c r="F35" s="516"/>
      <c r="G35" s="515"/>
      <c r="I35" s="515"/>
      <c r="J35" s="514"/>
    </row>
    <row r="36" spans="6:10" ht="12.9" customHeight="1">
      <c r="F36" s="508"/>
      <c r="G36" s="508"/>
      <c r="I36" s="508"/>
    </row>
    <row r="37" spans="6:10" ht="12.9" customHeight="1">
      <c r="F37" s="508"/>
      <c r="G37" s="508"/>
      <c r="I37" s="508"/>
    </row>
    <row r="40" spans="6:10" ht="37.5" customHeight="1"/>
  </sheetData>
  <mergeCells count="3">
    <mergeCell ref="A3:A4"/>
    <mergeCell ref="B3:G3"/>
    <mergeCell ref="I3:M3"/>
  </mergeCells>
  <hyperlinks>
    <hyperlink ref="O1" location="'TABLOİÇİNDE-1'!A105" display="İÇİNDEKİLER / INDEX"/>
  </hyperlinks>
  <printOptions horizontalCentered="1" verticalCentered="1"/>
  <pageMargins left="0.39370078740157483" right="0.39370078740157483" top="0.98425196850393704" bottom="0.98425196850393704" header="0.98425196850393704" footer="0.98425196850393704"/>
  <pageSetup paperSize="9" scale="80" orientation="landscape" horizontalDpi="300" verticalDpi="300" copies="2" r:id="rId1"/>
  <headerFooter alignWithMargins="0">
    <oddFooter xml:space="preserve">&amp;C&amp;"Times New Roman Tur,Kalın"&amp;12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6"/>
  <sheetViews>
    <sheetView showGridLines="0" zoomScale="79" zoomScaleNormal="79" workbookViewId="0">
      <selection activeCell="F1" sqref="F1"/>
    </sheetView>
  </sheetViews>
  <sheetFormatPr defaultColWidth="10.6640625" defaultRowHeight="10.199999999999999"/>
  <cols>
    <col min="1" max="1" width="8.88671875" style="118" customWidth="1"/>
    <col min="2" max="2" width="15.109375" style="117" customWidth="1"/>
    <col min="3" max="3" width="15.109375" style="119" customWidth="1"/>
    <col min="4" max="4" width="15.109375" style="120" customWidth="1"/>
    <col min="5" max="5" width="15.109375" style="117" customWidth="1"/>
    <col min="6" max="6" width="15.109375" style="121" customWidth="1"/>
    <col min="7" max="7" width="15.109375" style="122" customWidth="1"/>
    <col min="8" max="8" width="15.109375" style="123" customWidth="1"/>
    <col min="9" max="9" width="15.109375" style="124" customWidth="1"/>
    <col min="10" max="10" width="15.109375" style="119" customWidth="1"/>
    <col min="11" max="11" width="15.109375" style="125" customWidth="1"/>
    <col min="12" max="12" width="15.109375" style="126" customWidth="1"/>
    <col min="13" max="13" width="15.109375" style="127" customWidth="1"/>
    <col min="14" max="14" width="3.88671875" style="117" customWidth="1"/>
    <col min="15" max="15" width="6.109375" style="122" customWidth="1"/>
    <col min="16" max="16" width="0.44140625" style="122" customWidth="1"/>
    <col min="17" max="17" width="7.6640625" style="122" customWidth="1"/>
    <col min="18" max="25" width="10.6640625" style="122" customWidth="1"/>
    <col min="26" max="256" width="10.6640625" style="117"/>
    <col min="257" max="257" width="8.88671875" style="117" customWidth="1"/>
    <col min="258" max="269" width="15.109375" style="117" customWidth="1"/>
    <col min="270" max="270" width="3.88671875" style="117" customWidth="1"/>
    <col min="271" max="271" width="6.109375" style="117" customWidth="1"/>
    <col min="272" max="272" width="0.44140625" style="117" customWidth="1"/>
    <col min="273" max="273" width="7.6640625" style="117" customWidth="1"/>
    <col min="274" max="281" width="10.6640625" style="117" customWidth="1"/>
    <col min="282" max="512" width="10.6640625" style="117"/>
    <col min="513" max="513" width="8.88671875" style="117" customWidth="1"/>
    <col min="514" max="525" width="15.109375" style="117" customWidth="1"/>
    <col min="526" max="526" width="3.88671875" style="117" customWidth="1"/>
    <col min="527" max="527" width="6.109375" style="117" customWidth="1"/>
    <col min="528" max="528" width="0.44140625" style="117" customWidth="1"/>
    <col min="529" max="529" width="7.6640625" style="117" customWidth="1"/>
    <col min="530" max="537" width="10.6640625" style="117" customWidth="1"/>
    <col min="538" max="768" width="10.6640625" style="117"/>
    <col min="769" max="769" width="8.88671875" style="117" customWidth="1"/>
    <col min="770" max="781" width="15.109375" style="117" customWidth="1"/>
    <col min="782" max="782" width="3.88671875" style="117" customWidth="1"/>
    <col min="783" max="783" width="6.109375" style="117" customWidth="1"/>
    <col min="784" max="784" width="0.44140625" style="117" customWidth="1"/>
    <col min="785" max="785" width="7.6640625" style="117" customWidth="1"/>
    <col min="786" max="793" width="10.6640625" style="117" customWidth="1"/>
    <col min="794" max="1024" width="10.6640625" style="117"/>
    <col min="1025" max="1025" width="8.88671875" style="117" customWidth="1"/>
    <col min="1026" max="1037" width="15.109375" style="117" customWidth="1"/>
    <col min="1038" max="1038" width="3.88671875" style="117" customWidth="1"/>
    <col min="1039" max="1039" width="6.109375" style="117" customWidth="1"/>
    <col min="1040" max="1040" width="0.44140625" style="117" customWidth="1"/>
    <col min="1041" max="1041" width="7.6640625" style="117" customWidth="1"/>
    <col min="1042" max="1049" width="10.6640625" style="117" customWidth="1"/>
    <col min="1050" max="1280" width="10.6640625" style="117"/>
    <col min="1281" max="1281" width="8.88671875" style="117" customWidth="1"/>
    <col min="1282" max="1293" width="15.109375" style="117" customWidth="1"/>
    <col min="1294" max="1294" width="3.88671875" style="117" customWidth="1"/>
    <col min="1295" max="1295" width="6.109375" style="117" customWidth="1"/>
    <col min="1296" max="1296" width="0.44140625" style="117" customWidth="1"/>
    <col min="1297" max="1297" width="7.6640625" style="117" customWidth="1"/>
    <col min="1298" max="1305" width="10.6640625" style="117" customWidth="1"/>
    <col min="1306" max="1536" width="10.6640625" style="117"/>
    <col min="1537" max="1537" width="8.88671875" style="117" customWidth="1"/>
    <col min="1538" max="1549" width="15.109375" style="117" customWidth="1"/>
    <col min="1550" max="1550" width="3.88671875" style="117" customWidth="1"/>
    <col min="1551" max="1551" width="6.109375" style="117" customWidth="1"/>
    <col min="1552" max="1552" width="0.44140625" style="117" customWidth="1"/>
    <col min="1553" max="1553" width="7.6640625" style="117" customWidth="1"/>
    <col min="1554" max="1561" width="10.6640625" style="117" customWidth="1"/>
    <col min="1562" max="1792" width="10.6640625" style="117"/>
    <col min="1793" max="1793" width="8.88671875" style="117" customWidth="1"/>
    <col min="1794" max="1805" width="15.109375" style="117" customWidth="1"/>
    <col min="1806" max="1806" width="3.88671875" style="117" customWidth="1"/>
    <col min="1807" max="1807" width="6.109375" style="117" customWidth="1"/>
    <col min="1808" max="1808" width="0.44140625" style="117" customWidth="1"/>
    <col min="1809" max="1809" width="7.6640625" style="117" customWidth="1"/>
    <col min="1810" max="1817" width="10.6640625" style="117" customWidth="1"/>
    <col min="1818" max="2048" width="10.6640625" style="117"/>
    <col min="2049" max="2049" width="8.88671875" style="117" customWidth="1"/>
    <col min="2050" max="2061" width="15.109375" style="117" customWidth="1"/>
    <col min="2062" max="2062" width="3.88671875" style="117" customWidth="1"/>
    <col min="2063" max="2063" width="6.109375" style="117" customWidth="1"/>
    <col min="2064" max="2064" width="0.44140625" style="117" customWidth="1"/>
    <col min="2065" max="2065" width="7.6640625" style="117" customWidth="1"/>
    <col min="2066" max="2073" width="10.6640625" style="117" customWidth="1"/>
    <col min="2074" max="2304" width="10.6640625" style="117"/>
    <col min="2305" max="2305" width="8.88671875" style="117" customWidth="1"/>
    <col min="2306" max="2317" width="15.109375" style="117" customWidth="1"/>
    <col min="2318" max="2318" width="3.88671875" style="117" customWidth="1"/>
    <col min="2319" max="2319" width="6.109375" style="117" customWidth="1"/>
    <col min="2320" max="2320" width="0.44140625" style="117" customWidth="1"/>
    <col min="2321" max="2321" width="7.6640625" style="117" customWidth="1"/>
    <col min="2322" max="2329" width="10.6640625" style="117" customWidth="1"/>
    <col min="2330" max="2560" width="10.6640625" style="117"/>
    <col min="2561" max="2561" width="8.88671875" style="117" customWidth="1"/>
    <col min="2562" max="2573" width="15.109375" style="117" customWidth="1"/>
    <col min="2574" max="2574" width="3.88671875" style="117" customWidth="1"/>
    <col min="2575" max="2575" width="6.109375" style="117" customWidth="1"/>
    <col min="2576" max="2576" width="0.44140625" style="117" customWidth="1"/>
    <col min="2577" max="2577" width="7.6640625" style="117" customWidth="1"/>
    <col min="2578" max="2585" width="10.6640625" style="117" customWidth="1"/>
    <col min="2586" max="2816" width="10.6640625" style="117"/>
    <col min="2817" max="2817" width="8.88671875" style="117" customWidth="1"/>
    <col min="2818" max="2829" width="15.109375" style="117" customWidth="1"/>
    <col min="2830" max="2830" width="3.88671875" style="117" customWidth="1"/>
    <col min="2831" max="2831" width="6.109375" style="117" customWidth="1"/>
    <col min="2832" max="2832" width="0.44140625" style="117" customWidth="1"/>
    <col min="2833" max="2833" width="7.6640625" style="117" customWidth="1"/>
    <col min="2834" max="2841" width="10.6640625" style="117" customWidth="1"/>
    <col min="2842" max="3072" width="10.6640625" style="117"/>
    <col min="3073" max="3073" width="8.88671875" style="117" customWidth="1"/>
    <col min="3074" max="3085" width="15.109375" style="117" customWidth="1"/>
    <col min="3086" max="3086" width="3.88671875" style="117" customWidth="1"/>
    <col min="3087" max="3087" width="6.109375" style="117" customWidth="1"/>
    <col min="3088" max="3088" width="0.44140625" style="117" customWidth="1"/>
    <col min="3089" max="3089" width="7.6640625" style="117" customWidth="1"/>
    <col min="3090" max="3097" width="10.6640625" style="117" customWidth="1"/>
    <col min="3098" max="3328" width="10.6640625" style="117"/>
    <col min="3329" max="3329" width="8.88671875" style="117" customWidth="1"/>
    <col min="3330" max="3341" width="15.109375" style="117" customWidth="1"/>
    <col min="3342" max="3342" width="3.88671875" style="117" customWidth="1"/>
    <col min="3343" max="3343" width="6.109375" style="117" customWidth="1"/>
    <col min="3344" max="3344" width="0.44140625" style="117" customWidth="1"/>
    <col min="3345" max="3345" width="7.6640625" style="117" customWidth="1"/>
    <col min="3346" max="3353" width="10.6640625" style="117" customWidth="1"/>
    <col min="3354" max="3584" width="10.6640625" style="117"/>
    <col min="3585" max="3585" width="8.88671875" style="117" customWidth="1"/>
    <col min="3586" max="3597" width="15.109375" style="117" customWidth="1"/>
    <col min="3598" max="3598" width="3.88671875" style="117" customWidth="1"/>
    <col min="3599" max="3599" width="6.109375" style="117" customWidth="1"/>
    <col min="3600" max="3600" width="0.44140625" style="117" customWidth="1"/>
    <col min="3601" max="3601" width="7.6640625" style="117" customWidth="1"/>
    <col min="3602" max="3609" width="10.6640625" style="117" customWidth="1"/>
    <col min="3610" max="3840" width="10.6640625" style="117"/>
    <col min="3841" max="3841" width="8.88671875" style="117" customWidth="1"/>
    <col min="3842" max="3853" width="15.109375" style="117" customWidth="1"/>
    <col min="3854" max="3854" width="3.88671875" style="117" customWidth="1"/>
    <col min="3855" max="3855" width="6.109375" style="117" customWidth="1"/>
    <col min="3856" max="3856" width="0.44140625" style="117" customWidth="1"/>
    <col min="3857" max="3857" width="7.6640625" style="117" customWidth="1"/>
    <col min="3858" max="3865" width="10.6640625" style="117" customWidth="1"/>
    <col min="3866" max="4096" width="10.6640625" style="117"/>
    <col min="4097" max="4097" width="8.88671875" style="117" customWidth="1"/>
    <col min="4098" max="4109" width="15.109375" style="117" customWidth="1"/>
    <col min="4110" max="4110" width="3.88671875" style="117" customWidth="1"/>
    <col min="4111" max="4111" width="6.109375" style="117" customWidth="1"/>
    <col min="4112" max="4112" width="0.44140625" style="117" customWidth="1"/>
    <col min="4113" max="4113" width="7.6640625" style="117" customWidth="1"/>
    <col min="4114" max="4121" width="10.6640625" style="117" customWidth="1"/>
    <col min="4122" max="4352" width="10.6640625" style="117"/>
    <col min="4353" max="4353" width="8.88671875" style="117" customWidth="1"/>
    <col min="4354" max="4365" width="15.109375" style="117" customWidth="1"/>
    <col min="4366" max="4366" width="3.88671875" style="117" customWidth="1"/>
    <col min="4367" max="4367" width="6.109375" style="117" customWidth="1"/>
    <col min="4368" max="4368" width="0.44140625" style="117" customWidth="1"/>
    <col min="4369" max="4369" width="7.6640625" style="117" customWidth="1"/>
    <col min="4370" max="4377" width="10.6640625" style="117" customWidth="1"/>
    <col min="4378" max="4608" width="10.6640625" style="117"/>
    <col min="4609" max="4609" width="8.88671875" style="117" customWidth="1"/>
    <col min="4610" max="4621" width="15.109375" style="117" customWidth="1"/>
    <col min="4622" max="4622" width="3.88671875" style="117" customWidth="1"/>
    <col min="4623" max="4623" width="6.109375" style="117" customWidth="1"/>
    <col min="4624" max="4624" width="0.44140625" style="117" customWidth="1"/>
    <col min="4625" max="4625" width="7.6640625" style="117" customWidth="1"/>
    <col min="4626" max="4633" width="10.6640625" style="117" customWidth="1"/>
    <col min="4634" max="4864" width="10.6640625" style="117"/>
    <col min="4865" max="4865" width="8.88671875" style="117" customWidth="1"/>
    <col min="4866" max="4877" width="15.109375" style="117" customWidth="1"/>
    <col min="4878" max="4878" width="3.88671875" style="117" customWidth="1"/>
    <col min="4879" max="4879" width="6.109375" style="117" customWidth="1"/>
    <col min="4880" max="4880" width="0.44140625" style="117" customWidth="1"/>
    <col min="4881" max="4881" width="7.6640625" style="117" customWidth="1"/>
    <col min="4882" max="4889" width="10.6640625" style="117" customWidth="1"/>
    <col min="4890" max="5120" width="10.6640625" style="117"/>
    <col min="5121" max="5121" width="8.88671875" style="117" customWidth="1"/>
    <col min="5122" max="5133" width="15.109375" style="117" customWidth="1"/>
    <col min="5134" max="5134" width="3.88671875" style="117" customWidth="1"/>
    <col min="5135" max="5135" width="6.109375" style="117" customWidth="1"/>
    <col min="5136" max="5136" width="0.44140625" style="117" customWidth="1"/>
    <col min="5137" max="5137" width="7.6640625" style="117" customWidth="1"/>
    <col min="5138" max="5145" width="10.6640625" style="117" customWidth="1"/>
    <col min="5146" max="5376" width="10.6640625" style="117"/>
    <col min="5377" max="5377" width="8.88671875" style="117" customWidth="1"/>
    <col min="5378" max="5389" width="15.109375" style="117" customWidth="1"/>
    <col min="5390" max="5390" width="3.88671875" style="117" customWidth="1"/>
    <col min="5391" max="5391" width="6.109375" style="117" customWidth="1"/>
    <col min="5392" max="5392" width="0.44140625" style="117" customWidth="1"/>
    <col min="5393" max="5393" width="7.6640625" style="117" customWidth="1"/>
    <col min="5394" max="5401" width="10.6640625" style="117" customWidth="1"/>
    <col min="5402" max="5632" width="10.6640625" style="117"/>
    <col min="5633" max="5633" width="8.88671875" style="117" customWidth="1"/>
    <col min="5634" max="5645" width="15.109375" style="117" customWidth="1"/>
    <col min="5646" max="5646" width="3.88671875" style="117" customWidth="1"/>
    <col min="5647" max="5647" width="6.109375" style="117" customWidth="1"/>
    <col min="5648" max="5648" width="0.44140625" style="117" customWidth="1"/>
    <col min="5649" max="5649" width="7.6640625" style="117" customWidth="1"/>
    <col min="5650" max="5657" width="10.6640625" style="117" customWidth="1"/>
    <col min="5658" max="5888" width="10.6640625" style="117"/>
    <col min="5889" max="5889" width="8.88671875" style="117" customWidth="1"/>
    <col min="5890" max="5901" width="15.109375" style="117" customWidth="1"/>
    <col min="5902" max="5902" width="3.88671875" style="117" customWidth="1"/>
    <col min="5903" max="5903" width="6.109375" style="117" customWidth="1"/>
    <col min="5904" max="5904" width="0.44140625" style="117" customWidth="1"/>
    <col min="5905" max="5905" width="7.6640625" style="117" customWidth="1"/>
    <col min="5906" max="5913" width="10.6640625" style="117" customWidth="1"/>
    <col min="5914" max="6144" width="10.6640625" style="117"/>
    <col min="6145" max="6145" width="8.88671875" style="117" customWidth="1"/>
    <col min="6146" max="6157" width="15.109375" style="117" customWidth="1"/>
    <col min="6158" max="6158" width="3.88671875" style="117" customWidth="1"/>
    <col min="6159" max="6159" width="6.109375" style="117" customWidth="1"/>
    <col min="6160" max="6160" width="0.44140625" style="117" customWidth="1"/>
    <col min="6161" max="6161" width="7.6640625" style="117" customWidth="1"/>
    <col min="6162" max="6169" width="10.6640625" style="117" customWidth="1"/>
    <col min="6170" max="6400" width="10.6640625" style="117"/>
    <col min="6401" max="6401" width="8.88671875" style="117" customWidth="1"/>
    <col min="6402" max="6413" width="15.109375" style="117" customWidth="1"/>
    <col min="6414" max="6414" width="3.88671875" style="117" customWidth="1"/>
    <col min="6415" max="6415" width="6.109375" style="117" customWidth="1"/>
    <col min="6416" max="6416" width="0.44140625" style="117" customWidth="1"/>
    <col min="6417" max="6417" width="7.6640625" style="117" customWidth="1"/>
    <col min="6418" max="6425" width="10.6640625" style="117" customWidth="1"/>
    <col min="6426" max="6656" width="10.6640625" style="117"/>
    <col min="6657" max="6657" width="8.88671875" style="117" customWidth="1"/>
    <col min="6658" max="6669" width="15.109375" style="117" customWidth="1"/>
    <col min="6670" max="6670" width="3.88671875" style="117" customWidth="1"/>
    <col min="6671" max="6671" width="6.109375" style="117" customWidth="1"/>
    <col min="6672" max="6672" width="0.44140625" style="117" customWidth="1"/>
    <col min="6673" max="6673" width="7.6640625" style="117" customWidth="1"/>
    <col min="6674" max="6681" width="10.6640625" style="117" customWidth="1"/>
    <col min="6682" max="6912" width="10.6640625" style="117"/>
    <col min="6913" max="6913" width="8.88671875" style="117" customWidth="1"/>
    <col min="6914" max="6925" width="15.109375" style="117" customWidth="1"/>
    <col min="6926" max="6926" width="3.88671875" style="117" customWidth="1"/>
    <col min="6927" max="6927" width="6.109375" style="117" customWidth="1"/>
    <col min="6928" max="6928" width="0.44140625" style="117" customWidth="1"/>
    <col min="6929" max="6929" width="7.6640625" style="117" customWidth="1"/>
    <col min="6930" max="6937" width="10.6640625" style="117" customWidth="1"/>
    <col min="6938" max="7168" width="10.6640625" style="117"/>
    <col min="7169" max="7169" width="8.88671875" style="117" customWidth="1"/>
    <col min="7170" max="7181" width="15.109375" style="117" customWidth="1"/>
    <col min="7182" max="7182" width="3.88671875" style="117" customWidth="1"/>
    <col min="7183" max="7183" width="6.109375" style="117" customWidth="1"/>
    <col min="7184" max="7184" width="0.44140625" style="117" customWidth="1"/>
    <col min="7185" max="7185" width="7.6640625" style="117" customWidth="1"/>
    <col min="7186" max="7193" width="10.6640625" style="117" customWidth="1"/>
    <col min="7194" max="7424" width="10.6640625" style="117"/>
    <col min="7425" max="7425" width="8.88671875" style="117" customWidth="1"/>
    <col min="7426" max="7437" width="15.109375" style="117" customWidth="1"/>
    <col min="7438" max="7438" width="3.88671875" style="117" customWidth="1"/>
    <col min="7439" max="7439" width="6.109375" style="117" customWidth="1"/>
    <col min="7440" max="7440" width="0.44140625" style="117" customWidth="1"/>
    <col min="7441" max="7441" width="7.6640625" style="117" customWidth="1"/>
    <col min="7442" max="7449" width="10.6640625" style="117" customWidth="1"/>
    <col min="7450" max="7680" width="10.6640625" style="117"/>
    <col min="7681" max="7681" width="8.88671875" style="117" customWidth="1"/>
    <col min="7682" max="7693" width="15.109375" style="117" customWidth="1"/>
    <col min="7694" max="7694" width="3.88671875" style="117" customWidth="1"/>
    <col min="7695" max="7695" width="6.109375" style="117" customWidth="1"/>
    <col min="7696" max="7696" width="0.44140625" style="117" customWidth="1"/>
    <col min="7697" max="7697" width="7.6640625" style="117" customWidth="1"/>
    <col min="7698" max="7705" width="10.6640625" style="117" customWidth="1"/>
    <col min="7706" max="7936" width="10.6640625" style="117"/>
    <col min="7937" max="7937" width="8.88671875" style="117" customWidth="1"/>
    <col min="7938" max="7949" width="15.109375" style="117" customWidth="1"/>
    <col min="7950" max="7950" width="3.88671875" style="117" customWidth="1"/>
    <col min="7951" max="7951" width="6.109375" style="117" customWidth="1"/>
    <col min="7952" max="7952" width="0.44140625" style="117" customWidth="1"/>
    <col min="7953" max="7953" width="7.6640625" style="117" customWidth="1"/>
    <col min="7954" max="7961" width="10.6640625" style="117" customWidth="1"/>
    <col min="7962" max="8192" width="10.6640625" style="117"/>
    <col min="8193" max="8193" width="8.88671875" style="117" customWidth="1"/>
    <col min="8194" max="8205" width="15.109375" style="117" customWidth="1"/>
    <col min="8206" max="8206" width="3.88671875" style="117" customWidth="1"/>
    <col min="8207" max="8207" width="6.109375" style="117" customWidth="1"/>
    <col min="8208" max="8208" width="0.44140625" style="117" customWidth="1"/>
    <col min="8209" max="8209" width="7.6640625" style="117" customWidth="1"/>
    <col min="8210" max="8217" width="10.6640625" style="117" customWidth="1"/>
    <col min="8218" max="8448" width="10.6640625" style="117"/>
    <col min="8449" max="8449" width="8.88671875" style="117" customWidth="1"/>
    <col min="8450" max="8461" width="15.109375" style="117" customWidth="1"/>
    <col min="8462" max="8462" width="3.88671875" style="117" customWidth="1"/>
    <col min="8463" max="8463" width="6.109375" style="117" customWidth="1"/>
    <col min="8464" max="8464" width="0.44140625" style="117" customWidth="1"/>
    <col min="8465" max="8465" width="7.6640625" style="117" customWidth="1"/>
    <col min="8466" max="8473" width="10.6640625" style="117" customWidth="1"/>
    <col min="8474" max="8704" width="10.6640625" style="117"/>
    <col min="8705" max="8705" width="8.88671875" style="117" customWidth="1"/>
    <col min="8706" max="8717" width="15.109375" style="117" customWidth="1"/>
    <col min="8718" max="8718" width="3.88671875" style="117" customWidth="1"/>
    <col min="8719" max="8719" width="6.109375" style="117" customWidth="1"/>
    <col min="8720" max="8720" width="0.44140625" style="117" customWidth="1"/>
    <col min="8721" max="8721" width="7.6640625" style="117" customWidth="1"/>
    <col min="8722" max="8729" width="10.6640625" style="117" customWidth="1"/>
    <col min="8730" max="8960" width="10.6640625" style="117"/>
    <col min="8961" max="8961" width="8.88671875" style="117" customWidth="1"/>
    <col min="8962" max="8973" width="15.109375" style="117" customWidth="1"/>
    <col min="8974" max="8974" width="3.88671875" style="117" customWidth="1"/>
    <col min="8975" max="8975" width="6.109375" style="117" customWidth="1"/>
    <col min="8976" max="8976" width="0.44140625" style="117" customWidth="1"/>
    <col min="8977" max="8977" width="7.6640625" style="117" customWidth="1"/>
    <col min="8978" max="8985" width="10.6640625" style="117" customWidth="1"/>
    <col min="8986" max="9216" width="10.6640625" style="117"/>
    <col min="9217" max="9217" width="8.88671875" style="117" customWidth="1"/>
    <col min="9218" max="9229" width="15.109375" style="117" customWidth="1"/>
    <col min="9230" max="9230" width="3.88671875" style="117" customWidth="1"/>
    <col min="9231" max="9231" width="6.109375" style="117" customWidth="1"/>
    <col min="9232" max="9232" width="0.44140625" style="117" customWidth="1"/>
    <col min="9233" max="9233" width="7.6640625" style="117" customWidth="1"/>
    <col min="9234" max="9241" width="10.6640625" style="117" customWidth="1"/>
    <col min="9242" max="9472" width="10.6640625" style="117"/>
    <col min="9473" max="9473" width="8.88671875" style="117" customWidth="1"/>
    <col min="9474" max="9485" width="15.109375" style="117" customWidth="1"/>
    <col min="9486" max="9486" width="3.88671875" style="117" customWidth="1"/>
    <col min="9487" max="9487" width="6.109375" style="117" customWidth="1"/>
    <col min="9488" max="9488" width="0.44140625" style="117" customWidth="1"/>
    <col min="9489" max="9489" width="7.6640625" style="117" customWidth="1"/>
    <col min="9490" max="9497" width="10.6640625" style="117" customWidth="1"/>
    <col min="9498" max="9728" width="10.6640625" style="117"/>
    <col min="9729" max="9729" width="8.88671875" style="117" customWidth="1"/>
    <col min="9730" max="9741" width="15.109375" style="117" customWidth="1"/>
    <col min="9742" max="9742" width="3.88671875" style="117" customWidth="1"/>
    <col min="9743" max="9743" width="6.109375" style="117" customWidth="1"/>
    <col min="9744" max="9744" width="0.44140625" style="117" customWidth="1"/>
    <col min="9745" max="9745" width="7.6640625" style="117" customWidth="1"/>
    <col min="9746" max="9753" width="10.6640625" style="117" customWidth="1"/>
    <col min="9754" max="9984" width="10.6640625" style="117"/>
    <col min="9985" max="9985" width="8.88671875" style="117" customWidth="1"/>
    <col min="9986" max="9997" width="15.109375" style="117" customWidth="1"/>
    <col min="9998" max="9998" width="3.88671875" style="117" customWidth="1"/>
    <col min="9999" max="9999" width="6.109375" style="117" customWidth="1"/>
    <col min="10000" max="10000" width="0.44140625" style="117" customWidth="1"/>
    <col min="10001" max="10001" width="7.6640625" style="117" customWidth="1"/>
    <col min="10002" max="10009" width="10.6640625" style="117" customWidth="1"/>
    <col min="10010" max="10240" width="10.6640625" style="117"/>
    <col min="10241" max="10241" width="8.88671875" style="117" customWidth="1"/>
    <col min="10242" max="10253" width="15.109375" style="117" customWidth="1"/>
    <col min="10254" max="10254" width="3.88671875" style="117" customWidth="1"/>
    <col min="10255" max="10255" width="6.109375" style="117" customWidth="1"/>
    <col min="10256" max="10256" width="0.44140625" style="117" customWidth="1"/>
    <col min="10257" max="10257" width="7.6640625" style="117" customWidth="1"/>
    <col min="10258" max="10265" width="10.6640625" style="117" customWidth="1"/>
    <col min="10266" max="10496" width="10.6640625" style="117"/>
    <col min="10497" max="10497" width="8.88671875" style="117" customWidth="1"/>
    <col min="10498" max="10509" width="15.109375" style="117" customWidth="1"/>
    <col min="10510" max="10510" width="3.88671875" style="117" customWidth="1"/>
    <col min="10511" max="10511" width="6.109375" style="117" customWidth="1"/>
    <col min="10512" max="10512" width="0.44140625" style="117" customWidth="1"/>
    <col min="10513" max="10513" width="7.6640625" style="117" customWidth="1"/>
    <col min="10514" max="10521" width="10.6640625" style="117" customWidth="1"/>
    <col min="10522" max="10752" width="10.6640625" style="117"/>
    <col min="10753" max="10753" width="8.88671875" style="117" customWidth="1"/>
    <col min="10754" max="10765" width="15.109375" style="117" customWidth="1"/>
    <col min="10766" max="10766" width="3.88671875" style="117" customWidth="1"/>
    <col min="10767" max="10767" width="6.109375" style="117" customWidth="1"/>
    <col min="10768" max="10768" width="0.44140625" style="117" customWidth="1"/>
    <col min="10769" max="10769" width="7.6640625" style="117" customWidth="1"/>
    <col min="10770" max="10777" width="10.6640625" style="117" customWidth="1"/>
    <col min="10778" max="11008" width="10.6640625" style="117"/>
    <col min="11009" max="11009" width="8.88671875" style="117" customWidth="1"/>
    <col min="11010" max="11021" width="15.109375" style="117" customWidth="1"/>
    <col min="11022" max="11022" width="3.88671875" style="117" customWidth="1"/>
    <col min="11023" max="11023" width="6.109375" style="117" customWidth="1"/>
    <col min="11024" max="11024" width="0.44140625" style="117" customWidth="1"/>
    <col min="11025" max="11025" width="7.6640625" style="117" customWidth="1"/>
    <col min="11026" max="11033" width="10.6640625" style="117" customWidth="1"/>
    <col min="11034" max="11264" width="10.6640625" style="117"/>
    <col min="11265" max="11265" width="8.88671875" style="117" customWidth="1"/>
    <col min="11266" max="11277" width="15.109375" style="117" customWidth="1"/>
    <col min="11278" max="11278" width="3.88671875" style="117" customWidth="1"/>
    <col min="11279" max="11279" width="6.109375" style="117" customWidth="1"/>
    <col min="11280" max="11280" width="0.44140625" style="117" customWidth="1"/>
    <col min="11281" max="11281" width="7.6640625" style="117" customWidth="1"/>
    <col min="11282" max="11289" width="10.6640625" style="117" customWidth="1"/>
    <col min="11290" max="11520" width="10.6640625" style="117"/>
    <col min="11521" max="11521" width="8.88671875" style="117" customWidth="1"/>
    <col min="11522" max="11533" width="15.109375" style="117" customWidth="1"/>
    <col min="11534" max="11534" width="3.88671875" style="117" customWidth="1"/>
    <col min="11535" max="11535" width="6.109375" style="117" customWidth="1"/>
    <col min="11536" max="11536" width="0.44140625" style="117" customWidth="1"/>
    <col min="11537" max="11537" width="7.6640625" style="117" customWidth="1"/>
    <col min="11538" max="11545" width="10.6640625" style="117" customWidth="1"/>
    <col min="11546" max="11776" width="10.6640625" style="117"/>
    <col min="11777" max="11777" width="8.88671875" style="117" customWidth="1"/>
    <col min="11778" max="11789" width="15.109375" style="117" customWidth="1"/>
    <col min="11790" max="11790" width="3.88671875" style="117" customWidth="1"/>
    <col min="11791" max="11791" width="6.109375" style="117" customWidth="1"/>
    <col min="11792" max="11792" width="0.44140625" style="117" customWidth="1"/>
    <col min="11793" max="11793" width="7.6640625" style="117" customWidth="1"/>
    <col min="11794" max="11801" width="10.6640625" style="117" customWidth="1"/>
    <col min="11802" max="12032" width="10.6640625" style="117"/>
    <col min="12033" max="12033" width="8.88671875" style="117" customWidth="1"/>
    <col min="12034" max="12045" width="15.109375" style="117" customWidth="1"/>
    <col min="12046" max="12046" width="3.88671875" style="117" customWidth="1"/>
    <col min="12047" max="12047" width="6.109375" style="117" customWidth="1"/>
    <col min="12048" max="12048" width="0.44140625" style="117" customWidth="1"/>
    <col min="12049" max="12049" width="7.6640625" style="117" customWidth="1"/>
    <col min="12050" max="12057" width="10.6640625" style="117" customWidth="1"/>
    <col min="12058" max="12288" width="10.6640625" style="117"/>
    <col min="12289" max="12289" width="8.88671875" style="117" customWidth="1"/>
    <col min="12290" max="12301" width="15.109375" style="117" customWidth="1"/>
    <col min="12302" max="12302" width="3.88671875" style="117" customWidth="1"/>
    <col min="12303" max="12303" width="6.109375" style="117" customWidth="1"/>
    <col min="12304" max="12304" width="0.44140625" style="117" customWidth="1"/>
    <col min="12305" max="12305" width="7.6640625" style="117" customWidth="1"/>
    <col min="12306" max="12313" width="10.6640625" style="117" customWidth="1"/>
    <col min="12314" max="12544" width="10.6640625" style="117"/>
    <col min="12545" max="12545" width="8.88671875" style="117" customWidth="1"/>
    <col min="12546" max="12557" width="15.109375" style="117" customWidth="1"/>
    <col min="12558" max="12558" width="3.88671875" style="117" customWidth="1"/>
    <col min="12559" max="12559" width="6.109375" style="117" customWidth="1"/>
    <col min="12560" max="12560" width="0.44140625" style="117" customWidth="1"/>
    <col min="12561" max="12561" width="7.6640625" style="117" customWidth="1"/>
    <col min="12562" max="12569" width="10.6640625" style="117" customWidth="1"/>
    <col min="12570" max="12800" width="10.6640625" style="117"/>
    <col min="12801" max="12801" width="8.88671875" style="117" customWidth="1"/>
    <col min="12802" max="12813" width="15.109375" style="117" customWidth="1"/>
    <col min="12814" max="12814" width="3.88671875" style="117" customWidth="1"/>
    <col min="12815" max="12815" width="6.109375" style="117" customWidth="1"/>
    <col min="12816" max="12816" width="0.44140625" style="117" customWidth="1"/>
    <col min="12817" max="12817" width="7.6640625" style="117" customWidth="1"/>
    <col min="12818" max="12825" width="10.6640625" style="117" customWidth="1"/>
    <col min="12826" max="13056" width="10.6640625" style="117"/>
    <col min="13057" max="13057" width="8.88671875" style="117" customWidth="1"/>
    <col min="13058" max="13069" width="15.109375" style="117" customWidth="1"/>
    <col min="13070" max="13070" width="3.88671875" style="117" customWidth="1"/>
    <col min="13071" max="13071" width="6.109375" style="117" customWidth="1"/>
    <col min="13072" max="13072" width="0.44140625" style="117" customWidth="1"/>
    <col min="13073" max="13073" width="7.6640625" style="117" customWidth="1"/>
    <col min="13074" max="13081" width="10.6640625" style="117" customWidth="1"/>
    <col min="13082" max="13312" width="10.6640625" style="117"/>
    <col min="13313" max="13313" width="8.88671875" style="117" customWidth="1"/>
    <col min="13314" max="13325" width="15.109375" style="117" customWidth="1"/>
    <col min="13326" max="13326" width="3.88671875" style="117" customWidth="1"/>
    <col min="13327" max="13327" width="6.109375" style="117" customWidth="1"/>
    <col min="13328" max="13328" width="0.44140625" style="117" customWidth="1"/>
    <col min="13329" max="13329" width="7.6640625" style="117" customWidth="1"/>
    <col min="13330" max="13337" width="10.6640625" style="117" customWidth="1"/>
    <col min="13338" max="13568" width="10.6640625" style="117"/>
    <col min="13569" max="13569" width="8.88671875" style="117" customWidth="1"/>
    <col min="13570" max="13581" width="15.109375" style="117" customWidth="1"/>
    <col min="13582" max="13582" width="3.88671875" style="117" customWidth="1"/>
    <col min="13583" max="13583" width="6.109375" style="117" customWidth="1"/>
    <col min="13584" max="13584" width="0.44140625" style="117" customWidth="1"/>
    <col min="13585" max="13585" width="7.6640625" style="117" customWidth="1"/>
    <col min="13586" max="13593" width="10.6640625" style="117" customWidth="1"/>
    <col min="13594" max="13824" width="10.6640625" style="117"/>
    <col min="13825" max="13825" width="8.88671875" style="117" customWidth="1"/>
    <col min="13826" max="13837" width="15.109375" style="117" customWidth="1"/>
    <col min="13838" max="13838" width="3.88671875" style="117" customWidth="1"/>
    <col min="13839" max="13839" width="6.109375" style="117" customWidth="1"/>
    <col min="13840" max="13840" width="0.44140625" style="117" customWidth="1"/>
    <col min="13841" max="13841" width="7.6640625" style="117" customWidth="1"/>
    <col min="13842" max="13849" width="10.6640625" style="117" customWidth="1"/>
    <col min="13850" max="14080" width="10.6640625" style="117"/>
    <col min="14081" max="14081" width="8.88671875" style="117" customWidth="1"/>
    <col min="14082" max="14093" width="15.109375" style="117" customWidth="1"/>
    <col min="14094" max="14094" width="3.88671875" style="117" customWidth="1"/>
    <col min="14095" max="14095" width="6.109375" style="117" customWidth="1"/>
    <col min="14096" max="14096" width="0.44140625" style="117" customWidth="1"/>
    <col min="14097" max="14097" width="7.6640625" style="117" customWidth="1"/>
    <col min="14098" max="14105" width="10.6640625" style="117" customWidth="1"/>
    <col min="14106" max="14336" width="10.6640625" style="117"/>
    <col min="14337" max="14337" width="8.88671875" style="117" customWidth="1"/>
    <col min="14338" max="14349" width="15.109375" style="117" customWidth="1"/>
    <col min="14350" max="14350" width="3.88671875" style="117" customWidth="1"/>
    <col min="14351" max="14351" width="6.109375" style="117" customWidth="1"/>
    <col min="14352" max="14352" width="0.44140625" style="117" customWidth="1"/>
    <col min="14353" max="14353" width="7.6640625" style="117" customWidth="1"/>
    <col min="14354" max="14361" width="10.6640625" style="117" customWidth="1"/>
    <col min="14362" max="14592" width="10.6640625" style="117"/>
    <col min="14593" max="14593" width="8.88671875" style="117" customWidth="1"/>
    <col min="14594" max="14605" width="15.109375" style="117" customWidth="1"/>
    <col min="14606" max="14606" width="3.88671875" style="117" customWidth="1"/>
    <col min="14607" max="14607" width="6.109375" style="117" customWidth="1"/>
    <col min="14608" max="14608" width="0.44140625" style="117" customWidth="1"/>
    <col min="14609" max="14609" width="7.6640625" style="117" customWidth="1"/>
    <col min="14610" max="14617" width="10.6640625" style="117" customWidth="1"/>
    <col min="14618" max="14848" width="10.6640625" style="117"/>
    <col min="14849" max="14849" width="8.88671875" style="117" customWidth="1"/>
    <col min="14850" max="14861" width="15.109375" style="117" customWidth="1"/>
    <col min="14862" max="14862" width="3.88671875" style="117" customWidth="1"/>
    <col min="14863" max="14863" width="6.109375" style="117" customWidth="1"/>
    <col min="14864" max="14864" width="0.44140625" style="117" customWidth="1"/>
    <col min="14865" max="14865" width="7.6640625" style="117" customWidth="1"/>
    <col min="14866" max="14873" width="10.6640625" style="117" customWidth="1"/>
    <col min="14874" max="15104" width="10.6640625" style="117"/>
    <col min="15105" max="15105" width="8.88671875" style="117" customWidth="1"/>
    <col min="15106" max="15117" width="15.109375" style="117" customWidth="1"/>
    <col min="15118" max="15118" width="3.88671875" style="117" customWidth="1"/>
    <col min="15119" max="15119" width="6.109375" style="117" customWidth="1"/>
    <col min="15120" max="15120" width="0.44140625" style="117" customWidth="1"/>
    <col min="15121" max="15121" width="7.6640625" style="117" customWidth="1"/>
    <col min="15122" max="15129" width="10.6640625" style="117" customWidth="1"/>
    <col min="15130" max="15360" width="10.6640625" style="117"/>
    <col min="15361" max="15361" width="8.88671875" style="117" customWidth="1"/>
    <col min="15362" max="15373" width="15.109375" style="117" customWidth="1"/>
    <col min="15374" max="15374" width="3.88671875" style="117" customWidth="1"/>
    <col min="15375" max="15375" width="6.109375" style="117" customWidth="1"/>
    <col min="15376" max="15376" width="0.44140625" style="117" customWidth="1"/>
    <col min="15377" max="15377" width="7.6640625" style="117" customWidth="1"/>
    <col min="15378" max="15385" width="10.6640625" style="117" customWidth="1"/>
    <col min="15386" max="15616" width="10.6640625" style="117"/>
    <col min="15617" max="15617" width="8.88671875" style="117" customWidth="1"/>
    <col min="15618" max="15629" width="15.109375" style="117" customWidth="1"/>
    <col min="15630" max="15630" width="3.88671875" style="117" customWidth="1"/>
    <col min="15631" max="15631" width="6.109375" style="117" customWidth="1"/>
    <col min="15632" max="15632" width="0.44140625" style="117" customWidth="1"/>
    <col min="15633" max="15633" width="7.6640625" style="117" customWidth="1"/>
    <col min="15634" max="15641" width="10.6640625" style="117" customWidth="1"/>
    <col min="15642" max="15872" width="10.6640625" style="117"/>
    <col min="15873" max="15873" width="8.88671875" style="117" customWidth="1"/>
    <col min="15874" max="15885" width="15.109375" style="117" customWidth="1"/>
    <col min="15886" max="15886" width="3.88671875" style="117" customWidth="1"/>
    <col min="15887" max="15887" width="6.109375" style="117" customWidth="1"/>
    <col min="15888" max="15888" width="0.44140625" style="117" customWidth="1"/>
    <col min="15889" max="15889" width="7.6640625" style="117" customWidth="1"/>
    <col min="15890" max="15897" width="10.6640625" style="117" customWidth="1"/>
    <col min="15898" max="16128" width="10.6640625" style="117"/>
    <col min="16129" max="16129" width="8.88671875" style="117" customWidth="1"/>
    <col min="16130" max="16141" width="15.109375" style="117" customWidth="1"/>
    <col min="16142" max="16142" width="3.88671875" style="117" customWidth="1"/>
    <col min="16143" max="16143" width="6.109375" style="117" customWidth="1"/>
    <col min="16144" max="16144" width="0.44140625" style="117" customWidth="1"/>
    <col min="16145" max="16145" width="7.6640625" style="117" customWidth="1"/>
    <col min="16146" max="16153" width="10.6640625" style="117" customWidth="1"/>
    <col min="16154" max="16384" width="10.6640625" style="117"/>
  </cols>
  <sheetData>
    <row r="1" spans="1:25" s="91" customFormat="1" ht="21" customHeight="1">
      <c r="A1" s="90" t="s">
        <v>20</v>
      </c>
      <c r="C1" s="92"/>
      <c r="D1" s="93"/>
      <c r="F1" s="1106" t="s">
        <v>724</v>
      </c>
      <c r="G1" s="94"/>
      <c r="H1" s="95"/>
      <c r="I1" s="96"/>
      <c r="J1" s="97"/>
      <c r="K1" s="93"/>
      <c r="L1" s="96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</row>
    <row r="2" spans="1:25" s="91" customFormat="1" ht="21" customHeight="1">
      <c r="A2" s="48" t="s">
        <v>21</v>
      </c>
      <c r="B2" s="98"/>
      <c r="C2" s="99"/>
      <c r="D2" s="100"/>
      <c r="E2" s="98"/>
      <c r="F2" s="101"/>
      <c r="G2" s="102"/>
      <c r="H2" s="103"/>
      <c r="I2" s="104"/>
      <c r="J2" s="99"/>
      <c r="K2" s="99"/>
      <c r="L2" s="100"/>
      <c r="M2" s="51" t="s">
        <v>17</v>
      </c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</row>
    <row r="3" spans="1:25" s="52" customFormat="1" ht="17.25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9" t="s">
        <v>2</v>
      </c>
      <c r="I3" s="1339"/>
      <c r="J3" s="1339"/>
      <c r="K3" s="1340"/>
      <c r="L3" s="1343" t="s">
        <v>3</v>
      </c>
      <c r="M3" s="1344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</row>
    <row r="4" spans="1:25" s="56" customFormat="1" ht="15.6">
      <c r="A4" s="1336"/>
      <c r="B4" s="575" t="s">
        <v>5</v>
      </c>
      <c r="C4" s="105" t="s">
        <v>24</v>
      </c>
      <c r="D4" s="106" t="s">
        <v>18</v>
      </c>
      <c r="E4" s="575" t="s">
        <v>5</v>
      </c>
      <c r="F4" s="105" t="s">
        <v>24</v>
      </c>
      <c r="G4" s="107" t="s">
        <v>19</v>
      </c>
      <c r="H4" s="108" t="s">
        <v>5</v>
      </c>
      <c r="I4" s="105" t="s">
        <v>24</v>
      </c>
      <c r="J4" s="106" t="s">
        <v>7</v>
      </c>
      <c r="K4" s="106" t="s">
        <v>8</v>
      </c>
      <c r="L4" s="575" t="s">
        <v>5</v>
      </c>
      <c r="M4" s="105" t="s">
        <v>24</v>
      </c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spans="1:25" s="56" customFormat="1" ht="18" customHeight="1">
      <c r="A5" s="1337"/>
      <c r="B5" s="573" t="s">
        <v>9</v>
      </c>
      <c r="C5" s="574" t="s">
        <v>25</v>
      </c>
      <c r="D5" s="57" t="s">
        <v>14</v>
      </c>
      <c r="E5" s="573" t="s">
        <v>9</v>
      </c>
      <c r="F5" s="574" t="s">
        <v>25</v>
      </c>
      <c r="G5" s="58" t="s">
        <v>26</v>
      </c>
      <c r="H5" s="59" t="s">
        <v>9</v>
      </c>
      <c r="I5" s="574" t="s">
        <v>25</v>
      </c>
      <c r="J5" s="57" t="s">
        <v>27</v>
      </c>
      <c r="K5" s="57" t="s">
        <v>12</v>
      </c>
      <c r="L5" s="573" t="s">
        <v>9</v>
      </c>
      <c r="M5" s="574" t="s">
        <v>25</v>
      </c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</row>
    <row r="6" spans="1:25" s="112" customFormat="1" ht="15.6" hidden="1">
      <c r="A6" s="60" t="s">
        <v>55</v>
      </c>
      <c r="B6" s="61">
        <v>12910.127485000001</v>
      </c>
      <c r="C6" s="62" t="e">
        <f>(B6-#REF!)/#REF!*100</f>
        <v>#REF!</v>
      </c>
      <c r="D6" s="63">
        <f t="shared" ref="D6:D29" si="0">B6/E6*100</f>
        <v>75.696281653692395</v>
      </c>
      <c r="E6" s="61">
        <v>17055.167312000001</v>
      </c>
      <c r="F6" s="62" t="e">
        <f>(E6-#REF!)/#REF!*100</f>
        <v>#REF!</v>
      </c>
      <c r="G6" s="63">
        <f t="shared" ref="G6:G29" si="1">E6/B6*100</f>
        <v>132.10688532561767</v>
      </c>
      <c r="H6" s="110">
        <f t="shared" ref="H6:H29" si="2">B6+E6</f>
        <v>29965.294797000002</v>
      </c>
      <c r="I6" s="62" t="e">
        <f>(H6-#REF!)/#REF!*100</f>
        <v>#REF!</v>
      </c>
      <c r="J6" s="63">
        <f t="shared" ref="J6:J29" si="3">B6/H6*100</f>
        <v>43.083599118445875</v>
      </c>
      <c r="K6" s="64">
        <f t="shared" ref="K6:K29" si="4">E6/H6*100</f>
        <v>56.916400881554118</v>
      </c>
      <c r="L6" s="111">
        <f t="shared" ref="L6:L29" si="5">B6-E6</f>
        <v>-4145.0398270000005</v>
      </c>
      <c r="M6" s="62" t="e">
        <f>(L6-#REF!)/#REF!*100</f>
        <v>#REF!</v>
      </c>
      <c r="O6" s="109"/>
      <c r="P6" s="113"/>
      <c r="Q6" s="113"/>
      <c r="R6" s="113"/>
      <c r="S6" s="113"/>
      <c r="T6" s="113"/>
      <c r="U6" s="113"/>
      <c r="V6" s="113"/>
      <c r="W6" s="113"/>
      <c r="X6" s="113"/>
      <c r="Y6" s="113"/>
    </row>
    <row r="7" spans="1:25" s="112" customFormat="1" ht="15.6" hidden="1">
      <c r="A7" s="60" t="s">
        <v>28</v>
      </c>
      <c r="B7" s="61">
        <v>12846.416717</v>
      </c>
      <c r="C7" s="62" t="e">
        <f t="shared" ref="C7" si="6">(B7-#REF!)/#REF!*100</f>
        <v>#REF!</v>
      </c>
      <c r="D7" s="63">
        <f t="shared" si="0"/>
        <v>72.244459019475897</v>
      </c>
      <c r="E7" s="61">
        <v>17781.871289999999</v>
      </c>
      <c r="F7" s="62" t="e">
        <f t="shared" ref="F7" si="7">(E7-#REF!)/#REF!*100</f>
        <v>#REF!</v>
      </c>
      <c r="G7" s="63">
        <f t="shared" si="1"/>
        <v>138.41892009052441</v>
      </c>
      <c r="H7" s="110">
        <f t="shared" si="2"/>
        <v>30628.288006999999</v>
      </c>
      <c r="I7" s="62" t="e">
        <f t="shared" ref="I7" si="8">(H7-#REF!)/#REF!*100</f>
        <v>#REF!</v>
      </c>
      <c r="J7" s="63">
        <f t="shared" si="3"/>
        <v>41.942980012673225</v>
      </c>
      <c r="K7" s="64">
        <f t="shared" si="4"/>
        <v>58.057019987326775</v>
      </c>
      <c r="L7" s="111">
        <f t="shared" si="5"/>
        <v>-4935.4545729999991</v>
      </c>
      <c r="M7" s="62" t="e">
        <f t="shared" ref="M7" si="9">(L7-#REF!)/#REF!*100</f>
        <v>#REF!</v>
      </c>
      <c r="O7" s="109"/>
      <c r="P7" s="113"/>
      <c r="Q7" s="113"/>
      <c r="R7" s="113"/>
      <c r="S7" s="113"/>
      <c r="T7" s="113"/>
      <c r="U7" s="113"/>
      <c r="V7" s="113"/>
      <c r="W7" s="113"/>
      <c r="X7" s="113"/>
      <c r="Y7" s="113"/>
    </row>
    <row r="8" spans="1:25" s="112" customFormat="1" ht="15.6" hidden="1">
      <c r="A8" s="60" t="s">
        <v>29</v>
      </c>
      <c r="B8" s="61">
        <v>13215.986349000001</v>
      </c>
      <c r="C8" s="62" t="e">
        <f t="shared" ref="C8" si="10">(B8-#REF!)/#REF!*100</f>
        <v>#REF!</v>
      </c>
      <c r="D8" s="63">
        <f t="shared" si="0"/>
        <v>67.672603746979235</v>
      </c>
      <c r="E8" s="61">
        <v>19529.300805999999</v>
      </c>
      <c r="F8" s="62" t="e">
        <f t="shared" ref="F8" si="11">(E8-#REF!)/#REF!*100</f>
        <v>#REF!</v>
      </c>
      <c r="G8" s="63">
        <f t="shared" si="1"/>
        <v>147.77028585140525</v>
      </c>
      <c r="H8" s="110">
        <f t="shared" si="2"/>
        <v>32745.287154999998</v>
      </c>
      <c r="I8" s="62" t="e">
        <f t="shared" ref="I8" si="12">(H8-#REF!)/#REF!*100</f>
        <v>#REF!</v>
      </c>
      <c r="J8" s="63">
        <f t="shared" si="3"/>
        <v>40.359964737649292</v>
      </c>
      <c r="K8" s="64">
        <f t="shared" si="4"/>
        <v>59.640035262350722</v>
      </c>
      <c r="L8" s="111">
        <f t="shared" si="5"/>
        <v>-6313.3144569999986</v>
      </c>
      <c r="M8" s="62" t="e">
        <f t="shared" ref="M8" si="13">(L8-#REF!)/#REF!*100</f>
        <v>#REF!</v>
      </c>
      <c r="O8" s="109"/>
      <c r="P8" s="113"/>
      <c r="Q8" s="113"/>
      <c r="R8" s="113"/>
      <c r="S8" s="113"/>
      <c r="T8" s="113"/>
      <c r="U8" s="113"/>
      <c r="V8" s="113"/>
      <c r="W8" s="113"/>
      <c r="X8" s="113"/>
      <c r="Y8" s="113"/>
    </row>
    <row r="9" spans="1:25" s="112" customFormat="1" ht="15.6" hidden="1">
      <c r="A9" s="60" t="s">
        <v>30</v>
      </c>
      <c r="B9" s="61">
        <v>13953.422579</v>
      </c>
      <c r="C9" s="62" t="e">
        <f t="shared" ref="C9" si="14">(B9-#REF!)/#REF!*100</f>
        <v>#REF!</v>
      </c>
      <c r="D9" s="63">
        <f t="shared" si="0"/>
        <v>74.377729173880851</v>
      </c>
      <c r="E9" s="61">
        <v>18760.215906000001</v>
      </c>
      <c r="F9" s="62" t="e">
        <f t="shared" ref="F9" si="15">(E9-#REF!)/#REF!*100</f>
        <v>#REF!</v>
      </c>
      <c r="G9" s="63">
        <f t="shared" si="1"/>
        <v>134.44884794239843</v>
      </c>
      <c r="H9" s="110">
        <f t="shared" si="2"/>
        <v>32713.638485000003</v>
      </c>
      <c r="I9" s="62" t="e">
        <f t="shared" ref="I9" si="16">(H9-#REF!)/#REF!*100</f>
        <v>#REF!</v>
      </c>
      <c r="J9" s="63">
        <f t="shared" si="3"/>
        <v>42.65322729355826</v>
      </c>
      <c r="K9" s="64">
        <f t="shared" si="4"/>
        <v>57.34677270644174</v>
      </c>
      <c r="L9" s="111">
        <f t="shared" si="5"/>
        <v>-4806.7933270000012</v>
      </c>
      <c r="M9" s="62" t="e">
        <f t="shared" ref="M9" si="17">(L9-#REF!)/#REF!*100</f>
        <v>#REF!</v>
      </c>
      <c r="O9" s="109"/>
      <c r="P9" s="113"/>
      <c r="Q9" s="113"/>
      <c r="R9" s="113"/>
      <c r="S9" s="113"/>
      <c r="T9" s="113"/>
      <c r="U9" s="113"/>
      <c r="V9" s="113"/>
      <c r="W9" s="113"/>
      <c r="X9" s="113"/>
      <c r="Y9" s="113"/>
    </row>
    <row r="10" spans="1:25" s="112" customFormat="1" ht="15.6" hidden="1">
      <c r="A10" s="60" t="s">
        <v>31</v>
      </c>
      <c r="B10" s="61">
        <v>11607.981553</v>
      </c>
      <c r="C10" s="62" t="e">
        <f t="shared" ref="C10" si="18">(B10-#REF!)/#REF!*100</f>
        <v>#REF!</v>
      </c>
      <c r="D10" s="63">
        <f t="shared" si="0"/>
        <v>63.363945169664646</v>
      </c>
      <c r="E10" s="61">
        <v>18319.537273000002</v>
      </c>
      <c r="F10" s="62" t="e">
        <f t="shared" ref="F10" si="19">(E10-#REF!)/#REF!*100</f>
        <v>#REF!</v>
      </c>
      <c r="G10" s="63">
        <f t="shared" si="1"/>
        <v>157.81845611449518</v>
      </c>
      <c r="H10" s="110">
        <f t="shared" si="2"/>
        <v>29927.518826</v>
      </c>
      <c r="I10" s="62" t="e">
        <f t="shared" ref="I10" si="20">(H10-#REF!)/#REF!*100</f>
        <v>#REF!</v>
      </c>
      <c r="J10" s="63">
        <f t="shared" si="3"/>
        <v>38.786982711428067</v>
      </c>
      <c r="K10" s="64">
        <f t="shared" si="4"/>
        <v>61.213017288571933</v>
      </c>
      <c r="L10" s="111">
        <f t="shared" si="5"/>
        <v>-6711.5557200000021</v>
      </c>
      <c r="M10" s="62" t="e">
        <f t="shared" ref="M10" si="21">(L10-#REF!)/#REF!*100</f>
        <v>#REF!</v>
      </c>
      <c r="O10" s="109"/>
      <c r="P10" s="113"/>
      <c r="Q10" s="113"/>
      <c r="R10" s="113"/>
      <c r="S10" s="113"/>
      <c r="T10" s="113"/>
      <c r="U10" s="113"/>
      <c r="V10" s="113"/>
      <c r="W10" s="113"/>
      <c r="X10" s="113"/>
      <c r="Y10" s="113"/>
    </row>
    <row r="11" spans="1:25" s="112" customFormat="1" ht="15.6" hidden="1">
      <c r="A11" s="60" t="s">
        <v>32</v>
      </c>
      <c r="B11" s="61">
        <v>12606.056613999999</v>
      </c>
      <c r="C11" s="62" t="e">
        <f t="shared" ref="C11" si="22">(B11-#REF!)/#REF!*100</f>
        <v>#REF!</v>
      </c>
      <c r="D11" s="63">
        <f t="shared" si="0"/>
        <v>67.286271186460255</v>
      </c>
      <c r="E11" s="61">
        <v>18734.960923999999</v>
      </c>
      <c r="F11" s="62" t="e">
        <f t="shared" ref="F11" si="23">(E11-#REF!)/#REF!*100</f>
        <v>#REF!</v>
      </c>
      <c r="G11" s="63">
        <f t="shared" si="1"/>
        <v>148.618727470995</v>
      </c>
      <c r="H11" s="110">
        <f t="shared" si="2"/>
        <v>31341.017538</v>
      </c>
      <c r="I11" s="62" t="e">
        <f t="shared" ref="I11" si="24">(H11-#REF!)/#REF!*100</f>
        <v>#REF!</v>
      </c>
      <c r="J11" s="63">
        <f t="shared" si="3"/>
        <v>40.222231453447712</v>
      </c>
      <c r="K11" s="64">
        <f t="shared" si="4"/>
        <v>59.777768546552281</v>
      </c>
      <c r="L11" s="111">
        <f t="shared" si="5"/>
        <v>-6128.9043099999999</v>
      </c>
      <c r="M11" s="62" t="e">
        <f t="shared" ref="M11" si="25">(L11-#REF!)/#REF!*100</f>
        <v>#REF!</v>
      </c>
      <c r="O11" s="109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s="112" customFormat="1" ht="15.6" hidden="1">
      <c r="A12" s="60" t="s">
        <v>33</v>
      </c>
      <c r="B12" s="61">
        <v>11745.880832000001</v>
      </c>
      <c r="C12" s="62" t="e">
        <f t="shared" ref="C12:C17" si="26">(B12-#REF!)/#REF!*100</f>
        <v>#REF!</v>
      </c>
      <c r="D12" s="63">
        <f t="shared" si="0"/>
        <v>61.895472382264558</v>
      </c>
      <c r="E12" s="61">
        <v>18976.962901999999</v>
      </c>
      <c r="F12" s="62" t="e">
        <f t="shared" ref="F12:F17" si="27">(E12-#REF!)/#REF!*100</f>
        <v>#REF!</v>
      </c>
      <c r="G12" s="63">
        <f t="shared" si="1"/>
        <v>161.56270588323977</v>
      </c>
      <c r="H12" s="110">
        <f t="shared" si="2"/>
        <v>30722.843734000002</v>
      </c>
      <c r="I12" s="62" t="e">
        <f t="shared" ref="I12:I17" si="28">(H12-#REF!)/#REF!*100</f>
        <v>#REF!</v>
      </c>
      <c r="J12" s="63">
        <f t="shared" si="3"/>
        <v>38.231750073972499</v>
      </c>
      <c r="K12" s="64">
        <f t="shared" si="4"/>
        <v>61.768249926027494</v>
      </c>
      <c r="L12" s="111">
        <f t="shared" si="5"/>
        <v>-7231.0820699999986</v>
      </c>
      <c r="M12" s="62" t="e">
        <f t="shared" ref="M12:M17" si="29">(L12-#REF!)/#REF!*100</f>
        <v>#REF!</v>
      </c>
      <c r="O12" s="109"/>
      <c r="P12" s="113"/>
      <c r="Q12" s="113"/>
      <c r="R12" s="113"/>
      <c r="S12" s="113"/>
      <c r="T12" s="113"/>
      <c r="U12" s="113"/>
      <c r="V12" s="113"/>
      <c r="W12" s="113"/>
      <c r="X12" s="113"/>
      <c r="Y12" s="113"/>
    </row>
    <row r="13" spans="1:25" s="112" customFormat="1" ht="15.6" hidden="1">
      <c r="A13" s="60" t="s">
        <v>34</v>
      </c>
      <c r="B13" s="61">
        <v>11522.156392999999</v>
      </c>
      <c r="C13" s="62" t="e">
        <f t="shared" si="26"/>
        <v>#REF!</v>
      </c>
      <c r="D13" s="63">
        <f t="shared" si="0"/>
        <v>70.167938399928218</v>
      </c>
      <c r="E13" s="61">
        <v>16420.827882000001</v>
      </c>
      <c r="F13" s="62" t="e">
        <f t="shared" si="27"/>
        <v>#REF!</v>
      </c>
      <c r="G13" s="63">
        <f t="shared" si="1"/>
        <v>142.51523171457791</v>
      </c>
      <c r="H13" s="110">
        <f t="shared" si="2"/>
        <v>27942.984275000003</v>
      </c>
      <c r="I13" s="62" t="e">
        <f t="shared" si="28"/>
        <v>#REF!</v>
      </c>
      <c r="J13" s="63">
        <f t="shared" si="3"/>
        <v>41.234523412406702</v>
      </c>
      <c r="K13" s="64">
        <f t="shared" si="4"/>
        <v>58.765476587593291</v>
      </c>
      <c r="L13" s="111">
        <f t="shared" si="5"/>
        <v>-4898.6714890000021</v>
      </c>
      <c r="M13" s="62" t="e">
        <f t="shared" si="29"/>
        <v>#REF!</v>
      </c>
      <c r="O13" s="109"/>
      <c r="P13" s="113"/>
      <c r="Q13" s="113"/>
      <c r="R13" s="113"/>
      <c r="S13" s="113"/>
      <c r="T13" s="113"/>
      <c r="U13" s="113"/>
      <c r="V13" s="113"/>
      <c r="W13" s="113"/>
      <c r="X13" s="113"/>
      <c r="Y13" s="113"/>
    </row>
    <row r="14" spans="1:25" s="112" customFormat="1" ht="15.6" hidden="1">
      <c r="A14" s="60" t="s">
        <v>35</v>
      </c>
      <c r="B14" s="61">
        <v>12065.120414000001</v>
      </c>
      <c r="C14" s="62" t="e">
        <f t="shared" si="26"/>
        <v>#REF!</v>
      </c>
      <c r="D14" s="63">
        <f t="shared" si="0"/>
        <v>75.821782278122015</v>
      </c>
      <c r="E14" s="61">
        <v>15912.472711</v>
      </c>
      <c r="F14" s="62" t="e">
        <f t="shared" si="27"/>
        <v>#REF!</v>
      </c>
      <c r="G14" s="63">
        <f t="shared" si="1"/>
        <v>131.88822129396775</v>
      </c>
      <c r="H14" s="110">
        <f t="shared" si="2"/>
        <v>27977.593124999999</v>
      </c>
      <c r="I14" s="62" t="e">
        <f t="shared" si="28"/>
        <v>#REF!</v>
      </c>
      <c r="J14" s="63">
        <f t="shared" si="3"/>
        <v>43.124225733410015</v>
      </c>
      <c r="K14" s="64">
        <f t="shared" si="4"/>
        <v>56.875774266589993</v>
      </c>
      <c r="L14" s="111">
        <f t="shared" si="5"/>
        <v>-3847.3522969999995</v>
      </c>
      <c r="M14" s="62" t="e">
        <f t="shared" si="29"/>
        <v>#REF!</v>
      </c>
      <c r="O14" s="109"/>
      <c r="P14" s="113"/>
      <c r="Q14" s="113"/>
      <c r="R14" s="113"/>
      <c r="S14" s="113"/>
      <c r="T14" s="113"/>
      <c r="U14" s="113"/>
      <c r="V14" s="113"/>
      <c r="W14" s="113"/>
      <c r="X14" s="113"/>
      <c r="Y14" s="113"/>
    </row>
    <row r="15" spans="1:25" s="112" customFormat="1" ht="15.6" hidden="1">
      <c r="A15" s="60" t="s">
        <v>36</v>
      </c>
      <c r="B15" s="61">
        <v>13838.696312</v>
      </c>
      <c r="C15" s="62" t="e">
        <f t="shared" si="26"/>
        <v>#REF!</v>
      </c>
      <c r="D15" s="63">
        <f t="shared" si="0"/>
        <v>79.660226402442348</v>
      </c>
      <c r="E15" s="61">
        <v>17372.152876</v>
      </c>
      <c r="F15" s="62" t="e">
        <f t="shared" si="27"/>
        <v>#REF!</v>
      </c>
      <c r="G15" s="63">
        <f t="shared" si="1"/>
        <v>125.53316067017109</v>
      </c>
      <c r="H15" s="110">
        <f t="shared" si="2"/>
        <v>31210.849188</v>
      </c>
      <c r="I15" s="62" t="e">
        <f t="shared" si="28"/>
        <v>#REF!</v>
      </c>
      <c r="J15" s="63">
        <f t="shared" si="3"/>
        <v>44.339377722925668</v>
      </c>
      <c r="K15" s="64">
        <f t="shared" si="4"/>
        <v>55.660622277074324</v>
      </c>
      <c r="L15" s="111">
        <f t="shared" si="5"/>
        <v>-3533.4565640000001</v>
      </c>
      <c r="M15" s="62" t="e">
        <f t="shared" si="29"/>
        <v>#REF!</v>
      </c>
      <c r="O15" s="109"/>
      <c r="P15" s="113"/>
      <c r="Q15" s="113"/>
      <c r="R15" s="113"/>
      <c r="S15" s="113"/>
      <c r="T15" s="113"/>
      <c r="U15" s="113"/>
      <c r="V15" s="113"/>
      <c r="W15" s="113"/>
      <c r="X15" s="113"/>
      <c r="Y15" s="113"/>
    </row>
    <row r="16" spans="1:25" s="112" customFormat="1" ht="15.6" hidden="1">
      <c r="A16" s="60" t="s">
        <v>37</v>
      </c>
      <c r="B16" s="61">
        <v>12311.852097000001</v>
      </c>
      <c r="C16" s="62" t="e">
        <f t="shared" si="26"/>
        <v>#REF!</v>
      </c>
      <c r="D16" s="63">
        <f t="shared" si="0"/>
        <v>75.733630177610323</v>
      </c>
      <c r="E16" s="61">
        <v>16256.783239</v>
      </c>
      <c r="F16" s="62" t="e">
        <f t="shared" si="27"/>
        <v>#REF!</v>
      </c>
      <c r="G16" s="63">
        <f t="shared" si="1"/>
        <v>132.04173597050644</v>
      </c>
      <c r="H16" s="110">
        <f t="shared" si="2"/>
        <v>28568.635335999999</v>
      </c>
      <c r="I16" s="62" t="e">
        <f t="shared" si="28"/>
        <v>#REF!</v>
      </c>
      <c r="J16" s="63">
        <f t="shared" si="3"/>
        <v>43.095695514323538</v>
      </c>
      <c r="K16" s="64">
        <f t="shared" si="4"/>
        <v>56.904304485676469</v>
      </c>
      <c r="L16" s="111">
        <f t="shared" si="5"/>
        <v>-3944.9311419999995</v>
      </c>
      <c r="M16" s="62" t="e">
        <f t="shared" si="29"/>
        <v>#REF!</v>
      </c>
      <c r="O16" s="109"/>
      <c r="P16" s="113"/>
      <c r="Q16" s="113"/>
      <c r="R16" s="113"/>
      <c r="S16" s="113"/>
      <c r="T16" s="113"/>
      <c r="U16" s="113"/>
      <c r="V16" s="113"/>
      <c r="W16" s="113"/>
      <c r="X16" s="113"/>
      <c r="Y16" s="113"/>
    </row>
    <row r="17" spans="1:25" s="112" customFormat="1" ht="15.6" hidden="1">
      <c r="A17" s="60" t="s">
        <v>38</v>
      </c>
      <c r="B17" s="61">
        <v>12358.416421</v>
      </c>
      <c r="C17" s="62" t="e">
        <f t="shared" si="26"/>
        <v>#REF!</v>
      </c>
      <c r="D17" s="63">
        <f t="shared" si="0"/>
        <v>66.806012521721058</v>
      </c>
      <c r="E17" s="61">
        <v>18498.958333999999</v>
      </c>
      <c r="F17" s="62" t="e">
        <f t="shared" si="27"/>
        <v>#REF!</v>
      </c>
      <c r="G17" s="63">
        <f t="shared" si="1"/>
        <v>149.68712579198822</v>
      </c>
      <c r="H17" s="110">
        <f t="shared" si="2"/>
        <v>30857.374754999997</v>
      </c>
      <c r="I17" s="62" t="e">
        <f t="shared" si="28"/>
        <v>#REF!</v>
      </c>
      <c r="J17" s="63">
        <f t="shared" si="3"/>
        <v>40.050122601558954</v>
      </c>
      <c r="K17" s="64">
        <f t="shared" si="4"/>
        <v>59.949877398441053</v>
      </c>
      <c r="L17" s="111">
        <f t="shared" si="5"/>
        <v>-6140.5419129999991</v>
      </c>
      <c r="M17" s="62" t="e">
        <f t="shared" si="29"/>
        <v>#REF!</v>
      </c>
      <c r="O17" s="109"/>
      <c r="P17" s="113"/>
      <c r="Q17" s="113"/>
      <c r="R17" s="113"/>
      <c r="S17" s="113"/>
      <c r="T17" s="113"/>
      <c r="U17" s="113"/>
      <c r="V17" s="113"/>
      <c r="W17" s="113"/>
      <c r="X17" s="113"/>
      <c r="Y17" s="113"/>
    </row>
    <row r="18" spans="1:25" s="52" customFormat="1" ht="15" customHeight="1">
      <c r="A18" s="570" t="s">
        <v>56</v>
      </c>
      <c r="B18" s="1098">
        <v>9956.568792</v>
      </c>
      <c r="C18" s="590">
        <f>(B18-B6)/B6*100</f>
        <v>-22.877842968101415</v>
      </c>
      <c r="D18" s="1102">
        <f t="shared" si="0"/>
        <v>73.016898945573942</v>
      </c>
      <c r="E18" s="1098">
        <v>13635.978706</v>
      </c>
      <c r="F18" s="590">
        <f>(E18-E6)/E6*100</f>
        <v>-20.047816262665823</v>
      </c>
      <c r="G18" s="1102">
        <f t="shared" si="1"/>
        <v>136.95459742071353</v>
      </c>
      <c r="H18" s="1098">
        <f t="shared" si="2"/>
        <v>23592.547498</v>
      </c>
      <c r="I18" s="590">
        <f>(H18-H6)/H6*100</f>
        <v>-21.267093623380653</v>
      </c>
      <c r="J18" s="1102">
        <f t="shared" si="3"/>
        <v>42.20217758529062</v>
      </c>
      <c r="K18" s="590">
        <f t="shared" si="4"/>
        <v>57.79782241470938</v>
      </c>
      <c r="L18" s="1098">
        <f t="shared" si="5"/>
        <v>-3679.4099139999998</v>
      </c>
      <c r="M18" s="590">
        <f>(L18-L6)/L6*100</f>
        <v>-11.233424344127553</v>
      </c>
      <c r="O18" s="109"/>
      <c r="P18" s="109"/>
      <c r="Q18" s="114"/>
      <c r="R18" s="114"/>
      <c r="S18" s="114"/>
      <c r="T18" s="114"/>
      <c r="U18" s="82"/>
      <c r="V18" s="82"/>
      <c r="W18" s="82"/>
      <c r="X18" s="82"/>
      <c r="Y18" s="82"/>
    </row>
    <row r="19" spans="1:25" s="52" customFormat="1" ht="15" customHeight="1">
      <c r="A19" s="570" t="s">
        <v>28</v>
      </c>
      <c r="B19" s="1098">
        <v>12939.347180000001</v>
      </c>
      <c r="C19" s="590">
        <f t="shared" ref="C19:C29" si="30">(B19-B7)/B7*100</f>
        <v>0.72339598696828267</v>
      </c>
      <c r="D19" s="1102">
        <f t="shared" si="0"/>
        <v>80.304380396342353</v>
      </c>
      <c r="E19" s="1098">
        <v>16112.878420999999</v>
      </c>
      <c r="F19" s="590">
        <f t="shared" ref="F19:F29" si="31">(E19-E7)/E7*100</f>
        <v>-9.385923684750729</v>
      </c>
      <c r="G19" s="1102">
        <f t="shared" si="1"/>
        <v>124.52620829206313</v>
      </c>
      <c r="H19" s="1098">
        <f t="shared" si="2"/>
        <v>29052.225600999998</v>
      </c>
      <c r="I19" s="590">
        <f t="shared" ref="I19:I29" si="32">(H19-H7)/H7*100</f>
        <v>-5.1457737554243872</v>
      </c>
      <c r="J19" s="1102">
        <f t="shared" si="3"/>
        <v>44.538230418927419</v>
      </c>
      <c r="K19" s="590">
        <f t="shared" si="4"/>
        <v>55.461769581072588</v>
      </c>
      <c r="L19" s="1098">
        <f t="shared" si="5"/>
        <v>-3173.5312409999988</v>
      </c>
      <c r="M19" s="590">
        <f t="shared" ref="M19:M29" si="33">(L19-L7)/L7*100</f>
        <v>-35.699312108732897</v>
      </c>
      <c r="O19" s="109"/>
      <c r="P19" s="109"/>
      <c r="Q19" s="114"/>
      <c r="R19" s="114"/>
      <c r="S19" s="114"/>
      <c r="T19" s="114"/>
      <c r="U19" s="82"/>
      <c r="V19" s="82"/>
      <c r="W19" s="82"/>
      <c r="X19" s="82"/>
      <c r="Y19" s="82"/>
    </row>
    <row r="20" spans="1:25" s="52" customFormat="1" ht="15" customHeight="1">
      <c r="A20" s="570" t="s">
        <v>29</v>
      </c>
      <c r="B20" s="1098">
        <v>13384.191887000001</v>
      </c>
      <c r="C20" s="590">
        <f t="shared" si="30"/>
        <v>1.2727429762571416</v>
      </c>
      <c r="D20" s="1102">
        <f t="shared" si="0"/>
        <v>73.326570196682198</v>
      </c>
      <c r="E20" s="1098">
        <v>18252.854116999999</v>
      </c>
      <c r="F20" s="590">
        <f t="shared" si="31"/>
        <v>-6.5360593381194514</v>
      </c>
      <c r="G20" s="1102">
        <f t="shared" si="1"/>
        <v>136.37621360411686</v>
      </c>
      <c r="H20" s="1098">
        <f t="shared" si="2"/>
        <v>31637.046004</v>
      </c>
      <c r="I20" s="590">
        <f t="shared" si="32"/>
        <v>-3.3844294776043125</v>
      </c>
      <c r="J20" s="1102">
        <f t="shared" si="3"/>
        <v>42.305441175853723</v>
      </c>
      <c r="K20" s="590">
        <f t="shared" si="4"/>
        <v>57.694558824146277</v>
      </c>
      <c r="L20" s="1098">
        <f t="shared" si="5"/>
        <v>-4868.6622299999981</v>
      </c>
      <c r="M20" s="590">
        <f t="shared" si="33"/>
        <v>-22.882627450913947</v>
      </c>
      <c r="O20" s="109"/>
      <c r="P20" s="109"/>
      <c r="Q20" s="114"/>
      <c r="R20" s="114"/>
      <c r="S20" s="114"/>
      <c r="T20" s="114"/>
      <c r="U20" s="82"/>
      <c r="V20" s="82"/>
      <c r="W20" s="82"/>
      <c r="X20" s="82"/>
      <c r="Y20" s="82"/>
    </row>
    <row r="21" spans="1:25" s="52" customFormat="1" ht="15" customHeight="1">
      <c r="A21" s="570" t="s">
        <v>30</v>
      </c>
      <c r="B21" s="1098">
        <v>12533.489672</v>
      </c>
      <c r="C21" s="590">
        <f t="shared" si="30"/>
        <v>-10.176233816189367</v>
      </c>
      <c r="D21" s="1102">
        <f t="shared" si="0"/>
        <v>76.441172905299567</v>
      </c>
      <c r="E21" s="1098">
        <v>16396.255048999999</v>
      </c>
      <c r="F21" s="590">
        <f t="shared" si="31"/>
        <v>-12.600925644165672</v>
      </c>
      <c r="G21" s="1102">
        <f t="shared" si="1"/>
        <v>130.81955208077025</v>
      </c>
      <c r="H21" s="1098">
        <f t="shared" si="2"/>
        <v>28929.744720999999</v>
      </c>
      <c r="I21" s="590">
        <f t="shared" si="32"/>
        <v>-11.566716327610612</v>
      </c>
      <c r="J21" s="1102">
        <f t="shared" si="3"/>
        <v>43.323886169316886</v>
      </c>
      <c r="K21" s="590">
        <f t="shared" si="4"/>
        <v>56.676113830683114</v>
      </c>
      <c r="L21" s="1098">
        <f t="shared" si="5"/>
        <v>-3862.7653769999997</v>
      </c>
      <c r="M21" s="590">
        <f t="shared" si="33"/>
        <v>-19.639453701854599</v>
      </c>
      <c r="O21" s="109"/>
      <c r="P21" s="109"/>
      <c r="Q21" s="114"/>
      <c r="R21" s="114"/>
      <c r="S21" s="114"/>
      <c r="T21" s="114"/>
      <c r="U21" s="82"/>
      <c r="V21" s="82"/>
      <c r="W21" s="82"/>
      <c r="X21" s="82"/>
      <c r="Y21" s="82"/>
    </row>
    <row r="22" spans="1:25" s="52" customFormat="1" ht="15" customHeight="1">
      <c r="A22" s="570" t="s">
        <v>31</v>
      </c>
      <c r="B22" s="1098">
        <v>12637.024952</v>
      </c>
      <c r="C22" s="590">
        <f t="shared" si="30"/>
        <v>8.8649641137140787</v>
      </c>
      <c r="D22" s="1102">
        <f t="shared" si="0"/>
        <v>71.457180307064718</v>
      </c>
      <c r="E22" s="1098">
        <v>17684.751759999999</v>
      </c>
      <c r="F22" s="590">
        <f t="shared" si="31"/>
        <v>-3.465073945593443</v>
      </c>
      <c r="G22" s="1102">
        <f t="shared" si="1"/>
        <v>139.94394904792145</v>
      </c>
      <c r="H22" s="1098">
        <f t="shared" si="2"/>
        <v>30321.776711999999</v>
      </c>
      <c r="I22" s="590">
        <f t="shared" si="32"/>
        <v>1.3173757847826719</v>
      </c>
      <c r="J22" s="1102">
        <f t="shared" si="3"/>
        <v>41.676400007915213</v>
      </c>
      <c r="K22" s="590">
        <f t="shared" si="4"/>
        <v>58.323599992084795</v>
      </c>
      <c r="L22" s="1098">
        <f t="shared" si="5"/>
        <v>-5047.7268079999994</v>
      </c>
      <c r="M22" s="590">
        <f t="shared" si="33"/>
        <v>-24.790510299153148</v>
      </c>
      <c r="O22" s="109"/>
      <c r="P22" s="109"/>
      <c r="Q22" s="114"/>
      <c r="R22" s="114"/>
      <c r="S22" s="114"/>
      <c r="T22" s="114"/>
      <c r="U22" s="82"/>
      <c r="V22" s="82"/>
      <c r="W22" s="82"/>
      <c r="X22" s="82"/>
      <c r="Y22" s="82"/>
    </row>
    <row r="23" spans="1:25" s="52" customFormat="1" ht="15" customHeight="1">
      <c r="A23" s="570" t="s">
        <v>32</v>
      </c>
      <c r="B23" s="1098">
        <v>13465.844799</v>
      </c>
      <c r="C23" s="590">
        <f t="shared" si="30"/>
        <v>6.8204372812758916</v>
      </c>
      <c r="D23" s="1102">
        <f t="shared" si="0"/>
        <v>67.7804853835638</v>
      </c>
      <c r="E23" s="1098">
        <v>19866.846221</v>
      </c>
      <c r="F23" s="590">
        <f t="shared" si="31"/>
        <v>6.0415674288918568</v>
      </c>
      <c r="G23" s="1102">
        <f t="shared" si="1"/>
        <v>147.53508983317073</v>
      </c>
      <c r="H23" s="1098">
        <f t="shared" si="2"/>
        <v>33332.691019999998</v>
      </c>
      <c r="I23" s="590">
        <f t="shared" si="32"/>
        <v>6.3548462636388772</v>
      </c>
      <c r="J23" s="1102">
        <f t="shared" si="3"/>
        <v>40.398312848249603</v>
      </c>
      <c r="K23" s="590">
        <f t="shared" si="4"/>
        <v>59.601687151750404</v>
      </c>
      <c r="L23" s="1098">
        <f t="shared" si="5"/>
        <v>-6401.0014219999994</v>
      </c>
      <c r="M23" s="590">
        <f t="shared" si="33"/>
        <v>4.4395718751236224</v>
      </c>
      <c r="O23" s="109"/>
      <c r="P23" s="109"/>
      <c r="Q23" s="114"/>
      <c r="R23" s="114"/>
      <c r="S23" s="114"/>
      <c r="T23" s="114"/>
      <c r="U23" s="82"/>
      <c r="V23" s="82"/>
      <c r="W23" s="82"/>
      <c r="X23" s="82"/>
      <c r="Y23" s="82"/>
    </row>
    <row r="24" spans="1:25" s="52" customFormat="1" ht="15" customHeight="1">
      <c r="A24" s="570" t="s">
        <v>33</v>
      </c>
      <c r="B24" s="1098">
        <v>10286.292933000001</v>
      </c>
      <c r="C24" s="590">
        <f t="shared" si="30"/>
        <v>-12.426380957514553</v>
      </c>
      <c r="D24" s="1102">
        <f t="shared" si="0"/>
        <v>67.992346534607535</v>
      </c>
      <c r="E24" s="1098">
        <v>15128.604111000001</v>
      </c>
      <c r="F24" s="590">
        <f t="shared" si="31"/>
        <v>-20.279107941947956</v>
      </c>
      <c r="G24" s="1102">
        <f t="shared" si="1"/>
        <v>147.07537700452926</v>
      </c>
      <c r="H24" s="1098">
        <f t="shared" si="2"/>
        <v>25414.897044000001</v>
      </c>
      <c r="I24" s="590">
        <f t="shared" si="32"/>
        <v>-17.276872987267982</v>
      </c>
      <c r="J24" s="1102">
        <f t="shared" si="3"/>
        <v>40.473478665649012</v>
      </c>
      <c r="K24" s="590">
        <f t="shared" si="4"/>
        <v>59.526521334350988</v>
      </c>
      <c r="L24" s="1098">
        <f t="shared" si="5"/>
        <v>-4842.3111779999999</v>
      </c>
      <c r="M24" s="590">
        <f t="shared" si="33"/>
        <v>-33.034763938172247</v>
      </c>
      <c r="O24" s="109"/>
      <c r="P24" s="109"/>
      <c r="Q24" s="114"/>
      <c r="R24" s="114"/>
      <c r="S24" s="114"/>
      <c r="T24" s="114"/>
      <c r="U24" s="82"/>
      <c r="V24" s="82"/>
      <c r="W24" s="82"/>
      <c r="X24" s="82"/>
      <c r="Y24" s="82"/>
    </row>
    <row r="25" spans="1:25" s="52" customFormat="1" ht="15" customHeight="1">
      <c r="A25" s="570" t="s">
        <v>34</v>
      </c>
      <c r="B25" s="1098">
        <v>12342.120328999999</v>
      </c>
      <c r="C25" s="590">
        <f t="shared" si="30"/>
        <v>7.1164104012522253</v>
      </c>
      <c r="D25" s="1102">
        <f t="shared" si="0"/>
        <v>73.205845726004156</v>
      </c>
      <c r="E25" s="1098">
        <v>16859.473730000002</v>
      </c>
      <c r="F25" s="590">
        <f t="shared" si="31"/>
        <v>2.6712773019247704</v>
      </c>
      <c r="G25" s="1102">
        <f t="shared" si="1"/>
        <v>136.60111294155575</v>
      </c>
      <c r="H25" s="1098">
        <f t="shared" si="2"/>
        <v>29201.594059000003</v>
      </c>
      <c r="I25" s="590">
        <f t="shared" si="32"/>
        <v>4.5042067504795895</v>
      </c>
      <c r="J25" s="1102">
        <f t="shared" si="3"/>
        <v>42.265228069616725</v>
      </c>
      <c r="K25" s="590">
        <f t="shared" si="4"/>
        <v>57.734771930383268</v>
      </c>
      <c r="L25" s="1098">
        <f t="shared" si="5"/>
        <v>-4517.3534010000021</v>
      </c>
      <c r="M25" s="590">
        <f t="shared" si="33"/>
        <v>-7.7841122609722282</v>
      </c>
      <c r="O25" s="109"/>
      <c r="P25" s="109"/>
      <c r="Q25" s="114"/>
      <c r="R25" s="114"/>
      <c r="S25" s="114"/>
      <c r="T25" s="114"/>
      <c r="U25" s="82"/>
      <c r="V25" s="82"/>
      <c r="W25" s="82"/>
      <c r="X25" s="82"/>
      <c r="Y25" s="82"/>
    </row>
    <row r="26" spans="1:25" s="52" customFormat="1" ht="15" customHeight="1">
      <c r="A26" s="570" t="s">
        <v>35</v>
      </c>
      <c r="B26" s="1098">
        <v>11376.777023000001</v>
      </c>
      <c r="C26" s="590">
        <f t="shared" si="30"/>
        <v>-5.7052343232419584</v>
      </c>
      <c r="D26" s="1102">
        <f t="shared" si="0"/>
        <v>72.721003215066048</v>
      </c>
      <c r="E26" s="1098">
        <v>15644.417046</v>
      </c>
      <c r="F26" s="590">
        <f t="shared" si="31"/>
        <v>-1.6845632345669186</v>
      </c>
      <c r="G26" s="1102">
        <f t="shared" si="1"/>
        <v>137.51185431842669</v>
      </c>
      <c r="H26" s="1098">
        <f t="shared" si="2"/>
        <v>27021.194069000001</v>
      </c>
      <c r="I26" s="590">
        <f t="shared" si="32"/>
        <v>-3.4184465108450905</v>
      </c>
      <c r="J26" s="1102">
        <f t="shared" si="3"/>
        <v>42.103161666167743</v>
      </c>
      <c r="K26" s="590">
        <f t="shared" si="4"/>
        <v>57.896838333832257</v>
      </c>
      <c r="L26" s="1098">
        <f t="shared" si="5"/>
        <v>-4267.6400229999999</v>
      </c>
      <c r="M26" s="590">
        <f t="shared" si="33"/>
        <v>10.92407696398697</v>
      </c>
      <c r="O26" s="109"/>
      <c r="P26" s="109"/>
      <c r="Q26" s="114"/>
      <c r="R26" s="114"/>
      <c r="S26" s="114"/>
      <c r="T26" s="114"/>
      <c r="U26" s="82"/>
      <c r="V26" s="82"/>
      <c r="W26" s="82"/>
      <c r="X26" s="82"/>
      <c r="Y26" s="82"/>
    </row>
    <row r="27" spans="1:25" s="52" customFormat="1" ht="15" customHeight="1">
      <c r="A27" s="570" t="s">
        <v>36</v>
      </c>
      <c r="B27" s="1098">
        <v>13491.939034000001</v>
      </c>
      <c r="C27" s="590">
        <f t="shared" si="30"/>
        <v>-2.5057076922723871</v>
      </c>
      <c r="D27" s="1102">
        <f t="shared" si="0"/>
        <v>79.252616300328143</v>
      </c>
      <c r="E27" s="1098">
        <v>17023.966733000001</v>
      </c>
      <c r="F27" s="590">
        <f t="shared" si="31"/>
        <v>-2.0042774518811974</v>
      </c>
      <c r="G27" s="1102">
        <f t="shared" si="1"/>
        <v>126.1787997270015</v>
      </c>
      <c r="H27" s="1098">
        <f t="shared" si="2"/>
        <v>30515.905767000004</v>
      </c>
      <c r="I27" s="590">
        <f t="shared" si="32"/>
        <v>-2.2266085001852156</v>
      </c>
      <c r="J27" s="1102">
        <f t="shared" si="3"/>
        <v>44.212808680875618</v>
      </c>
      <c r="K27" s="590">
        <f t="shared" si="4"/>
        <v>55.787191319124375</v>
      </c>
      <c r="L27" s="1098">
        <f t="shared" si="5"/>
        <v>-3532.0276990000002</v>
      </c>
      <c r="M27" s="590">
        <f t="shared" si="33"/>
        <v>-4.0438165125831718E-2</v>
      </c>
      <c r="O27" s="109"/>
      <c r="P27" s="109"/>
      <c r="Q27" s="114"/>
      <c r="R27" s="114"/>
      <c r="S27" s="114"/>
      <c r="T27" s="114"/>
      <c r="U27" s="82"/>
      <c r="V27" s="82"/>
      <c r="W27" s="82"/>
      <c r="X27" s="82"/>
      <c r="Y27" s="82"/>
    </row>
    <row r="28" spans="1:25" s="52" customFormat="1" ht="15" customHeight="1">
      <c r="A28" s="570" t="s">
        <v>37</v>
      </c>
      <c r="B28" s="1098">
        <v>13378.228023</v>
      </c>
      <c r="C28" s="590">
        <f t="shared" si="30"/>
        <v>8.6613770015953975</v>
      </c>
      <c r="D28" s="1102">
        <f t="shared" si="0"/>
        <v>78.588642685657888</v>
      </c>
      <c r="E28" s="1098">
        <v>17023.106094999999</v>
      </c>
      <c r="F28" s="590">
        <f t="shared" si="31"/>
        <v>4.7138652507932282</v>
      </c>
      <c r="G28" s="1102">
        <f t="shared" si="1"/>
        <v>127.24484936072015</v>
      </c>
      <c r="H28" s="1098">
        <f t="shared" si="2"/>
        <v>30401.334117999999</v>
      </c>
      <c r="I28" s="590">
        <f t="shared" si="32"/>
        <v>6.4150728953110807</v>
      </c>
      <c r="J28" s="1102">
        <f t="shared" si="3"/>
        <v>44.005397825877083</v>
      </c>
      <c r="K28" s="590">
        <f t="shared" si="4"/>
        <v>55.994602174122917</v>
      </c>
      <c r="L28" s="1098">
        <f t="shared" si="5"/>
        <v>-3644.8780719999995</v>
      </c>
      <c r="M28" s="590">
        <f t="shared" si="33"/>
        <v>-7.6060407444242282</v>
      </c>
      <c r="O28" s="109"/>
      <c r="P28" s="109"/>
      <c r="Q28" s="114"/>
      <c r="R28" s="114"/>
      <c r="S28" s="114"/>
      <c r="T28" s="114"/>
      <c r="U28" s="82"/>
      <c r="V28" s="82"/>
      <c r="W28" s="82"/>
      <c r="X28" s="82"/>
      <c r="Y28" s="82"/>
    </row>
    <row r="29" spans="1:25" s="52" customFormat="1" ht="15" customHeight="1">
      <c r="A29" s="570" t="s">
        <v>38</v>
      </c>
      <c r="B29" s="1098">
        <v>13455.174639000001</v>
      </c>
      <c r="C29" s="590">
        <f t="shared" si="30"/>
        <v>8.8745853889203623</v>
      </c>
      <c r="D29" s="1102">
        <f t="shared" si="0"/>
        <v>72.495123861031331</v>
      </c>
      <c r="E29" s="1098">
        <v>18560.10987</v>
      </c>
      <c r="F29" s="590">
        <f t="shared" si="31"/>
        <v>0.33056745626378475</v>
      </c>
      <c r="G29" s="1102">
        <f t="shared" si="1"/>
        <v>137.94031194662668</v>
      </c>
      <c r="H29" s="1098">
        <f t="shared" si="2"/>
        <v>32015.284509000001</v>
      </c>
      <c r="I29" s="590">
        <f t="shared" si="32"/>
        <v>3.7524571133919329</v>
      </c>
      <c r="J29" s="1102">
        <f t="shared" si="3"/>
        <v>42.02734676687799</v>
      </c>
      <c r="K29" s="590">
        <f t="shared" si="4"/>
        <v>57.972653233122017</v>
      </c>
      <c r="L29" s="1098">
        <f t="shared" si="5"/>
        <v>-5104.9352309999995</v>
      </c>
      <c r="M29" s="590">
        <f t="shared" si="33"/>
        <v>-16.865069837037357</v>
      </c>
      <c r="O29" s="109"/>
      <c r="P29" s="109"/>
      <c r="Q29" s="114"/>
      <c r="R29" s="114"/>
      <c r="S29" s="114"/>
      <c r="T29" s="114"/>
      <c r="U29" s="82"/>
      <c r="V29" s="82"/>
      <c r="W29" s="82"/>
      <c r="X29" s="82"/>
      <c r="Y29" s="82"/>
    </row>
    <row r="30" spans="1:25" s="52" customFormat="1" ht="3.75" customHeight="1">
      <c r="A30" s="570"/>
      <c r="B30" s="1098"/>
      <c r="C30" s="590"/>
      <c r="D30" s="1102"/>
      <c r="E30" s="1098"/>
      <c r="F30" s="590"/>
      <c r="G30" s="1102"/>
      <c r="H30" s="1098"/>
      <c r="I30" s="590"/>
      <c r="J30" s="1102"/>
      <c r="K30" s="590"/>
      <c r="L30" s="1098"/>
      <c r="M30" s="590"/>
      <c r="O30" s="109"/>
      <c r="P30" s="109"/>
      <c r="Q30" s="114"/>
      <c r="R30" s="114"/>
      <c r="S30" s="114"/>
      <c r="T30" s="114"/>
      <c r="U30" s="82"/>
      <c r="V30" s="82"/>
      <c r="W30" s="82"/>
      <c r="X30" s="82"/>
      <c r="Y30" s="82"/>
    </row>
    <row r="31" spans="1:25" s="52" customFormat="1" ht="15.6">
      <c r="A31" s="570" t="s">
        <v>726</v>
      </c>
      <c r="B31" s="1098">
        <v>11738.727564000001</v>
      </c>
      <c r="C31" s="590">
        <f t="shared" ref="C31:C42" si="34">(B31-B18)/B18*100</f>
        <v>17.899326657913988</v>
      </c>
      <c r="D31" s="1102">
        <f t="shared" ref="D31:D42" si="35">B31/E31*100</f>
        <v>72.953118530175942</v>
      </c>
      <c r="E31" s="1098">
        <v>16090.78241</v>
      </c>
      <c r="F31" s="590">
        <f t="shared" ref="F31:F42" si="36">(E31-E18)/E18*100</f>
        <v>18.002402005217679</v>
      </c>
      <c r="G31" s="1102">
        <f t="shared" ref="G31:G42" si="37">E31/B31*100</f>
        <v>137.07433213925808</v>
      </c>
      <c r="H31" s="1098">
        <f t="shared" ref="H31:H42" si="38">B31+E31</f>
        <v>27829.509974000001</v>
      </c>
      <c r="I31" s="590">
        <f t="shared" ref="I31:I42" si="39">(H31-H18)/H18*100</f>
        <v>17.958901964101919</v>
      </c>
      <c r="J31" s="1102">
        <f t="shared" ref="J31:J42" si="40">B31/H31*100</f>
        <v>42.180863317273733</v>
      </c>
      <c r="K31" s="590">
        <f t="shared" ref="K31:K42" si="41">E31/H31*100</f>
        <v>57.819136682726267</v>
      </c>
      <c r="L31" s="1098">
        <f t="shared" ref="L31:L42" si="42">B31-E31</f>
        <v>-4352.0548459999991</v>
      </c>
      <c r="M31" s="590">
        <f t="shared" ref="M31:M42" si="43">(L31-L18)/L18*100</f>
        <v>18.281326292039754</v>
      </c>
      <c r="O31" s="109"/>
      <c r="P31" s="82"/>
      <c r="Q31" s="114"/>
      <c r="R31" s="114"/>
      <c r="S31" s="114"/>
      <c r="T31" s="114"/>
      <c r="U31" s="82"/>
      <c r="V31" s="82"/>
      <c r="W31" s="82"/>
      <c r="X31" s="82"/>
      <c r="Y31" s="82"/>
    </row>
    <row r="32" spans="1:25" s="52" customFormat="1" ht="15.6">
      <c r="A32" s="570" t="s">
        <v>28</v>
      </c>
      <c r="B32" s="1098">
        <v>12643.609012999999</v>
      </c>
      <c r="C32" s="590">
        <f t="shared" si="34"/>
        <v>-2.2855725477179853</v>
      </c>
      <c r="D32" s="1102">
        <f t="shared" si="35"/>
        <v>77.72851399243072</v>
      </c>
      <c r="E32" s="1098">
        <v>16266.371713</v>
      </c>
      <c r="F32" s="590">
        <f t="shared" si="36"/>
        <v>0.95261248790875497</v>
      </c>
      <c r="G32" s="1102">
        <f t="shared" si="37"/>
        <v>128.65291623835506</v>
      </c>
      <c r="H32" s="1098">
        <f t="shared" si="38"/>
        <v>28909.980726000002</v>
      </c>
      <c r="I32" s="590">
        <f t="shared" si="39"/>
        <v>-0.48961782464989706</v>
      </c>
      <c r="J32" s="1102">
        <f t="shared" si="40"/>
        <v>43.734408309823095</v>
      </c>
      <c r="K32" s="590">
        <f t="shared" si="41"/>
        <v>56.265591690176898</v>
      </c>
      <c r="L32" s="1098">
        <f t="shared" si="42"/>
        <v>-3622.7627000000011</v>
      </c>
      <c r="M32" s="590">
        <f t="shared" si="43"/>
        <v>14.155570715555546</v>
      </c>
      <c r="O32" s="109"/>
      <c r="P32" s="82"/>
      <c r="Q32" s="114"/>
      <c r="R32" s="114"/>
      <c r="S32" s="114"/>
      <c r="T32" s="114"/>
      <c r="U32" s="82"/>
      <c r="V32" s="82"/>
      <c r="W32" s="82"/>
      <c r="X32" s="82"/>
      <c r="Y32" s="82"/>
    </row>
    <row r="33" spans="1:25" s="52" customFormat="1" ht="15.6">
      <c r="A33" s="570" t="s">
        <v>29</v>
      </c>
      <c r="B33" s="1098">
        <v>15075.608163000001</v>
      </c>
      <c r="C33" s="590">
        <f t="shared" si="34"/>
        <v>12.63741800984536</v>
      </c>
      <c r="D33" s="1102">
        <f t="shared" si="35"/>
        <v>77.535875974549768</v>
      </c>
      <c r="E33" s="1098">
        <v>19443.396973999999</v>
      </c>
      <c r="F33" s="590">
        <f t="shared" si="36"/>
        <v>6.5225024501301148</v>
      </c>
      <c r="G33" s="1102">
        <f t="shared" si="37"/>
        <v>128.97255463112819</v>
      </c>
      <c r="H33" s="1098">
        <f t="shared" si="38"/>
        <v>34519.005137</v>
      </c>
      <c r="I33" s="590">
        <f t="shared" si="39"/>
        <v>9.1094444551985738</v>
      </c>
      <c r="J33" s="1102">
        <f t="shared" si="40"/>
        <v>43.673356468900252</v>
      </c>
      <c r="K33" s="590">
        <f t="shared" si="41"/>
        <v>56.326643531099741</v>
      </c>
      <c r="L33" s="1098">
        <f t="shared" si="42"/>
        <v>-4367.7888109999985</v>
      </c>
      <c r="M33" s="590">
        <f t="shared" si="43"/>
        <v>-10.28770112483239</v>
      </c>
      <c r="O33" s="109"/>
      <c r="P33" s="82"/>
      <c r="Q33" s="114"/>
      <c r="R33" s="114"/>
      <c r="S33" s="114"/>
      <c r="T33" s="114"/>
      <c r="U33" s="82"/>
      <c r="V33" s="82"/>
      <c r="W33" s="82"/>
      <c r="X33" s="82"/>
      <c r="Y33" s="82"/>
    </row>
    <row r="34" spans="1:25" s="52" customFormat="1" ht="15.6">
      <c r="A34" s="570" t="s">
        <v>30</v>
      </c>
      <c r="B34" s="1098">
        <v>13420.425676999999</v>
      </c>
      <c r="C34" s="590">
        <f t="shared" si="34"/>
        <v>7.0765287897546019</v>
      </c>
      <c r="D34" s="1102">
        <f t="shared" si="35"/>
        <v>75.12703880760219</v>
      </c>
      <c r="E34" s="1098">
        <v>17863.642558</v>
      </c>
      <c r="F34" s="590">
        <f t="shared" si="36"/>
        <v>8.9495284417980283</v>
      </c>
      <c r="G34" s="1102">
        <f t="shared" si="37"/>
        <v>133.10786846809793</v>
      </c>
      <c r="H34" s="1098">
        <f t="shared" si="38"/>
        <v>31284.068234999999</v>
      </c>
      <c r="I34" s="590">
        <f t="shared" si="39"/>
        <v>8.1380722045950336</v>
      </c>
      <c r="J34" s="1102">
        <f t="shared" si="40"/>
        <v>42.89859482529031</v>
      </c>
      <c r="K34" s="590">
        <f t="shared" si="41"/>
        <v>57.101405174709683</v>
      </c>
      <c r="L34" s="1098">
        <f t="shared" si="42"/>
        <v>-4443.2168810000003</v>
      </c>
      <c r="M34" s="590">
        <f t="shared" si="43"/>
        <v>15.026838219483206</v>
      </c>
      <c r="O34" s="109"/>
      <c r="P34" s="82"/>
      <c r="Q34" s="114"/>
      <c r="R34" s="114"/>
      <c r="S34" s="114"/>
      <c r="T34" s="114"/>
      <c r="U34" s="82"/>
      <c r="V34" s="82"/>
      <c r="W34" s="82"/>
      <c r="X34" s="82"/>
      <c r="Y34" s="82"/>
    </row>
    <row r="35" spans="1:25" s="52" customFormat="1" ht="15.6">
      <c r="A35" s="570" t="s">
        <v>31</v>
      </c>
      <c r="B35" s="1098">
        <v>14213.768007000001</v>
      </c>
      <c r="C35" s="590">
        <f t="shared" si="34"/>
        <v>12.477169753079085</v>
      </c>
      <c r="D35" s="1102">
        <f t="shared" si="35"/>
        <v>66.598050003132457</v>
      </c>
      <c r="E35" s="1098">
        <v>21342.618900000001</v>
      </c>
      <c r="F35" s="590">
        <f t="shared" si="36"/>
        <v>20.683734720401876</v>
      </c>
      <c r="G35" s="1102">
        <f t="shared" si="37"/>
        <v>150.15454655999156</v>
      </c>
      <c r="H35" s="1098">
        <f t="shared" si="38"/>
        <v>35556.386907</v>
      </c>
      <c r="I35" s="590">
        <f t="shared" si="39"/>
        <v>17.263533877710991</v>
      </c>
      <c r="J35" s="1102">
        <f t="shared" si="40"/>
        <v>39.975287827126579</v>
      </c>
      <c r="K35" s="590">
        <f t="shared" si="41"/>
        <v>60.024712172873429</v>
      </c>
      <c r="L35" s="1098">
        <f t="shared" si="42"/>
        <v>-7128.8508930000007</v>
      </c>
      <c r="M35" s="590">
        <f t="shared" si="43"/>
        <v>41.228936591847379</v>
      </c>
      <c r="O35" s="109"/>
      <c r="P35" s="82"/>
      <c r="Q35" s="114"/>
      <c r="R35" s="114"/>
      <c r="S35" s="114"/>
      <c r="T35" s="82"/>
      <c r="U35" s="82"/>
      <c r="V35" s="82"/>
      <c r="W35" s="82"/>
      <c r="X35" s="82"/>
      <c r="Y35" s="82"/>
    </row>
    <row r="36" spans="1:25" s="52" customFormat="1" ht="15.6">
      <c r="A36" s="570" t="s">
        <v>32</v>
      </c>
      <c r="B36" s="1098">
        <v>13671.983566000001</v>
      </c>
      <c r="C36" s="590">
        <f t="shared" si="34"/>
        <v>1.5308268443381186</v>
      </c>
      <c r="D36" s="1102">
        <f t="shared" si="35"/>
        <v>69.860871646792887</v>
      </c>
      <c r="E36" s="1098">
        <v>19570.302006999998</v>
      </c>
      <c r="F36" s="590">
        <f t="shared" si="36"/>
        <v>-1.4926587275163135</v>
      </c>
      <c r="G36" s="1102">
        <f t="shared" si="37"/>
        <v>143.14164373096639</v>
      </c>
      <c r="H36" s="1098">
        <f t="shared" si="38"/>
        <v>33242.285573000001</v>
      </c>
      <c r="I36" s="590">
        <f t="shared" si="39"/>
        <v>-0.27122156727686059</v>
      </c>
      <c r="J36" s="1102">
        <f t="shared" si="40"/>
        <v>41.128289858338256</v>
      </c>
      <c r="K36" s="590">
        <f t="shared" si="41"/>
        <v>58.871710141661737</v>
      </c>
      <c r="L36" s="1098">
        <f t="shared" si="42"/>
        <v>-5898.3184409999976</v>
      </c>
      <c r="M36" s="590">
        <f t="shared" si="43"/>
        <v>-7.8531927718731538</v>
      </c>
      <c r="O36" s="109"/>
      <c r="P36" s="82"/>
      <c r="Q36" s="114"/>
      <c r="R36" s="114"/>
      <c r="S36" s="114"/>
      <c r="T36" s="114"/>
      <c r="U36" s="82"/>
      <c r="V36" s="82"/>
      <c r="W36" s="82"/>
      <c r="X36" s="82"/>
      <c r="Y36" s="82"/>
    </row>
    <row r="37" spans="1:25" s="52" customFormat="1" ht="15.6">
      <c r="A37" s="570" t="s">
        <v>33</v>
      </c>
      <c r="B37" s="1098">
        <v>13179.496037000001</v>
      </c>
      <c r="C37" s="590">
        <f t="shared" si="34"/>
        <v>28.126781172235159</v>
      </c>
      <c r="D37" s="1102">
        <f t="shared" si="35"/>
        <v>60.217810953088311</v>
      </c>
      <c r="E37" s="1098">
        <v>21886.375190999999</v>
      </c>
      <c r="F37" s="590">
        <f t="shared" si="36"/>
        <v>44.668834152956826</v>
      </c>
      <c r="G37" s="1102">
        <f t="shared" si="37"/>
        <v>166.06382466792647</v>
      </c>
      <c r="H37" s="1098">
        <f t="shared" si="38"/>
        <v>35065.871228000004</v>
      </c>
      <c r="I37" s="590">
        <f t="shared" si="39"/>
        <v>37.973689868944099</v>
      </c>
      <c r="J37" s="1102">
        <f t="shared" si="40"/>
        <v>37.58496673676315</v>
      </c>
      <c r="K37" s="590">
        <f t="shared" si="41"/>
        <v>62.415033263236843</v>
      </c>
      <c r="L37" s="1098">
        <f t="shared" si="42"/>
        <v>-8706.8791539999984</v>
      </c>
      <c r="M37" s="590">
        <f t="shared" si="43"/>
        <v>79.808336018507703</v>
      </c>
      <c r="O37" s="109"/>
      <c r="P37" s="82"/>
      <c r="Q37" s="114"/>
      <c r="R37" s="114"/>
      <c r="S37" s="114"/>
      <c r="T37" s="114"/>
      <c r="U37" s="82"/>
      <c r="V37" s="82"/>
      <c r="W37" s="82"/>
      <c r="X37" s="82"/>
      <c r="Y37" s="82"/>
    </row>
    <row r="38" spans="1:25" s="52" customFormat="1" ht="15.6">
      <c r="A38" s="570" t="s">
        <v>34</v>
      </c>
      <c r="B38" s="1098">
        <v>13916.052548</v>
      </c>
      <c r="C38" s="590">
        <f t="shared" si="34"/>
        <v>12.75252693252202</v>
      </c>
      <c r="D38" s="1102">
        <f t="shared" si="35"/>
        <v>71.462818391405904</v>
      </c>
      <c r="E38" s="1098">
        <v>19473.137026</v>
      </c>
      <c r="F38" s="590">
        <f t="shared" si="36"/>
        <v>15.502638681711678</v>
      </c>
      <c r="G38" s="1102">
        <f t="shared" si="37"/>
        <v>139.93290812054786</v>
      </c>
      <c r="H38" s="1098">
        <f t="shared" si="38"/>
        <v>33389.189574000004</v>
      </c>
      <c r="I38" s="590">
        <f t="shared" si="39"/>
        <v>14.34029767874735</v>
      </c>
      <c r="J38" s="1102">
        <f t="shared" si="40"/>
        <v>41.678317819478792</v>
      </c>
      <c r="K38" s="590">
        <f t="shared" si="41"/>
        <v>58.321682180521194</v>
      </c>
      <c r="L38" s="1098">
        <f t="shared" si="42"/>
        <v>-5557.0844780000007</v>
      </c>
      <c r="M38" s="590">
        <f t="shared" si="43"/>
        <v>23.016376730008201</v>
      </c>
      <c r="O38" s="109"/>
      <c r="P38" s="82"/>
      <c r="Q38" s="114"/>
      <c r="R38" s="114"/>
      <c r="S38" s="114"/>
      <c r="T38" s="82"/>
      <c r="U38" s="82"/>
      <c r="V38" s="82"/>
      <c r="W38" s="82"/>
      <c r="X38" s="82"/>
      <c r="Y38" s="82"/>
    </row>
    <row r="39" spans="1:25" s="52" customFormat="1" ht="15.6">
      <c r="A39" s="570" t="s">
        <v>35</v>
      </c>
      <c r="B39" s="1098">
        <v>12391.56674</v>
      </c>
      <c r="C39" s="590">
        <f t="shared" si="34"/>
        <v>8.9198348086495649</v>
      </c>
      <c r="D39" s="1102">
        <f t="shared" si="35"/>
        <v>59.595923558054928</v>
      </c>
      <c r="E39" s="1098">
        <v>20792.641510000001</v>
      </c>
      <c r="F39" s="590">
        <f t="shared" si="36"/>
        <v>32.907742416112015</v>
      </c>
      <c r="G39" s="1102">
        <f t="shared" si="37"/>
        <v>167.7967116368047</v>
      </c>
      <c r="H39" s="1098">
        <f t="shared" si="38"/>
        <v>33184.208250000003</v>
      </c>
      <c r="I39" s="590">
        <f t="shared" si="39"/>
        <v>22.808074895811156</v>
      </c>
      <c r="J39" s="1102">
        <f t="shared" si="40"/>
        <v>37.341758003221301</v>
      </c>
      <c r="K39" s="590">
        <f t="shared" si="41"/>
        <v>62.658241996778699</v>
      </c>
      <c r="L39" s="1098">
        <f t="shared" si="42"/>
        <v>-8401.0747700000011</v>
      </c>
      <c r="M39" s="590">
        <f t="shared" si="43"/>
        <v>96.855281249666945</v>
      </c>
      <c r="O39" s="109"/>
      <c r="P39" s="82"/>
      <c r="Q39" s="114"/>
      <c r="R39" s="114"/>
      <c r="S39" s="114"/>
      <c r="T39" s="114"/>
      <c r="U39" s="82"/>
      <c r="V39" s="82"/>
      <c r="W39" s="82"/>
      <c r="X39" s="82"/>
      <c r="Y39" s="82"/>
    </row>
    <row r="40" spans="1:25" s="52" customFormat="1" ht="15.6">
      <c r="A40" s="570" t="s">
        <v>36</v>
      </c>
      <c r="B40" s="1098">
        <v>14672.918156</v>
      </c>
      <c r="C40" s="590">
        <f t="shared" si="34"/>
        <v>8.7532201192423411</v>
      </c>
      <c r="D40" s="1102">
        <f t="shared" si="35"/>
        <v>67.762737167678893</v>
      </c>
      <c r="E40" s="1098">
        <v>21653.372885000001</v>
      </c>
      <c r="F40" s="590">
        <f t="shared" si="36"/>
        <v>27.193463336756622</v>
      </c>
      <c r="G40" s="1102">
        <f t="shared" si="37"/>
        <v>147.57373178794415</v>
      </c>
      <c r="H40" s="1098">
        <f t="shared" si="38"/>
        <v>36326.291041000004</v>
      </c>
      <c r="I40" s="590">
        <f t="shared" si="39"/>
        <v>19.040513882708897</v>
      </c>
      <c r="J40" s="1102">
        <f t="shared" si="40"/>
        <v>40.39200737405114</v>
      </c>
      <c r="K40" s="590">
        <f t="shared" si="41"/>
        <v>59.607992625948846</v>
      </c>
      <c r="L40" s="1098">
        <f t="shared" si="42"/>
        <v>-6980.454729000001</v>
      </c>
      <c r="M40" s="590">
        <f t="shared" si="43"/>
        <v>97.633068703745764</v>
      </c>
      <c r="O40" s="109"/>
      <c r="P40" s="82"/>
      <c r="Q40" s="114"/>
      <c r="R40" s="82"/>
      <c r="S40" s="82"/>
      <c r="T40" s="82"/>
      <c r="U40" s="82"/>
      <c r="V40" s="82"/>
      <c r="W40" s="82"/>
      <c r="X40" s="82"/>
      <c r="Y40" s="82"/>
    </row>
    <row r="41" spans="1:25" s="52" customFormat="1" ht="15.6">
      <c r="A41" s="570" t="s">
        <v>37</v>
      </c>
      <c r="B41" s="1098">
        <v>14909.379879</v>
      </c>
      <c r="C41" s="590">
        <f t="shared" si="34"/>
        <v>11.445102096986441</v>
      </c>
      <c r="D41" s="1102">
        <f t="shared" si="35"/>
        <v>71.048697917004162</v>
      </c>
      <c r="E41" s="1098">
        <v>20984.733452</v>
      </c>
      <c r="F41" s="590">
        <f t="shared" si="36"/>
        <v>23.272059369726918</v>
      </c>
      <c r="G41" s="1102">
        <f t="shared" si="37"/>
        <v>140.74853295244822</v>
      </c>
      <c r="H41" s="1098">
        <f t="shared" si="38"/>
        <v>35894.113331</v>
      </c>
      <c r="I41" s="590">
        <f t="shared" si="39"/>
        <v>18.067559771160969</v>
      </c>
      <c r="J41" s="1102">
        <f t="shared" si="40"/>
        <v>41.537117079650756</v>
      </c>
      <c r="K41" s="590">
        <f t="shared" si="41"/>
        <v>58.462882920349244</v>
      </c>
      <c r="L41" s="1098">
        <f t="shared" si="42"/>
        <v>-6075.3535730000003</v>
      </c>
      <c r="M41" s="590">
        <f t="shared" si="43"/>
        <v>66.681942522877378</v>
      </c>
      <c r="O41" s="109"/>
      <c r="P41" s="82"/>
      <c r="Q41" s="114"/>
      <c r="R41" s="82"/>
      <c r="S41" s="82"/>
      <c r="T41" s="82"/>
      <c r="U41" s="82"/>
      <c r="V41" s="82"/>
      <c r="W41" s="82"/>
      <c r="X41" s="82"/>
      <c r="Y41" s="82"/>
    </row>
    <row r="42" spans="1:25" s="52" customFormat="1" ht="15.6">
      <c r="A42" s="570" t="s">
        <v>38</v>
      </c>
      <c r="B42" s="1098">
        <v>14661.083966</v>
      </c>
      <c r="C42" s="590">
        <f t="shared" si="34"/>
        <v>8.9624204765403448</v>
      </c>
      <c r="D42" s="1102">
        <f t="shared" si="35"/>
        <v>62.794410179035168</v>
      </c>
      <c r="E42" s="1098">
        <v>23347.753285999999</v>
      </c>
      <c r="F42" s="590">
        <f t="shared" si="36"/>
        <v>25.795339841918718</v>
      </c>
      <c r="G42" s="1102">
        <f t="shared" si="37"/>
        <v>159.24984360054785</v>
      </c>
      <c r="H42" s="1098">
        <f t="shared" si="38"/>
        <v>38008.837251999998</v>
      </c>
      <c r="I42" s="590">
        <f t="shared" si="39"/>
        <v>18.720910449242187</v>
      </c>
      <c r="J42" s="1102">
        <f t="shared" si="40"/>
        <v>38.572829441733433</v>
      </c>
      <c r="K42" s="590">
        <f t="shared" si="41"/>
        <v>61.427170558266575</v>
      </c>
      <c r="L42" s="1098">
        <f t="shared" si="42"/>
        <v>-8686.6693199999991</v>
      </c>
      <c r="M42" s="590">
        <f t="shared" si="43"/>
        <v>70.162184766806106</v>
      </c>
      <c r="O42" s="109"/>
      <c r="P42" s="82"/>
      <c r="Q42" s="114"/>
      <c r="R42" s="82"/>
      <c r="S42" s="82"/>
      <c r="T42" s="82"/>
      <c r="U42" s="82"/>
      <c r="V42" s="82"/>
      <c r="W42" s="82"/>
      <c r="X42" s="82"/>
      <c r="Y42" s="82"/>
    </row>
    <row r="43" spans="1:25" s="77" customFormat="1" ht="15.6" hidden="1">
      <c r="A43" s="60" t="s">
        <v>57</v>
      </c>
      <c r="B43" s="1099">
        <f>SUM(B6:B8)</f>
        <v>38972.530551000003</v>
      </c>
      <c r="C43" s="588"/>
      <c r="D43" s="1103">
        <f>B43/E43*100</f>
        <v>71.685037056707188</v>
      </c>
      <c r="E43" s="1099">
        <f>E6+E7+E8</f>
        <v>54366.339408</v>
      </c>
      <c r="F43" s="588"/>
      <c r="G43" s="1103">
        <f>E43/B43*100</f>
        <v>139.49912576720016</v>
      </c>
      <c r="H43" s="1099">
        <f>B43+E43</f>
        <v>93338.869959000003</v>
      </c>
      <c r="I43" s="588"/>
      <c r="J43" s="1103"/>
      <c r="K43" s="588"/>
      <c r="L43" s="1099">
        <f>B43-E43</f>
        <v>-15393.808856999996</v>
      </c>
      <c r="M43" s="588"/>
      <c r="O43" s="115"/>
      <c r="P43" s="116"/>
      <c r="Q43" s="116"/>
      <c r="R43" s="116"/>
      <c r="S43" s="116"/>
      <c r="T43" s="116"/>
      <c r="U43" s="116"/>
      <c r="V43" s="116"/>
      <c r="W43" s="116"/>
      <c r="X43" s="116"/>
      <c r="Y43" s="116"/>
    </row>
    <row r="44" spans="1:25" s="77" customFormat="1" ht="15.6" hidden="1">
      <c r="A44" s="60" t="s">
        <v>39</v>
      </c>
      <c r="B44" s="1099">
        <f>SUM(B9:B11)</f>
        <v>38167.460745999997</v>
      </c>
      <c r="C44" s="588"/>
      <c r="D44" s="1103">
        <f>B44/E44*100</f>
        <v>68.382435276056569</v>
      </c>
      <c r="E44" s="1099">
        <f>E9+E10+E11</f>
        <v>55814.714103000006</v>
      </c>
      <c r="F44" s="588"/>
      <c r="G44" s="1103">
        <f>E44/B44*100</f>
        <v>146.23638306577539</v>
      </c>
      <c r="H44" s="1099">
        <f>B44+E44</f>
        <v>93982.174849000003</v>
      </c>
      <c r="I44" s="588"/>
      <c r="J44" s="1103"/>
      <c r="K44" s="588"/>
      <c r="L44" s="1099">
        <f>B44-E44</f>
        <v>-17647.253357000009</v>
      </c>
      <c r="M44" s="588"/>
      <c r="O44" s="115"/>
      <c r="P44" s="116"/>
      <c r="Q44" s="116"/>
      <c r="R44" s="116"/>
      <c r="S44" s="116"/>
      <c r="T44" s="116"/>
      <c r="U44" s="116"/>
      <c r="V44" s="116"/>
      <c r="W44" s="116"/>
      <c r="X44" s="116"/>
      <c r="Y44" s="116"/>
    </row>
    <row r="45" spans="1:25" s="77" customFormat="1" ht="15.6" hidden="1">
      <c r="A45" s="60" t="s">
        <v>40</v>
      </c>
      <c r="B45" s="1099">
        <f>SUM(B12:B14)</f>
        <v>35333.157638999997</v>
      </c>
      <c r="C45" s="588"/>
      <c r="D45" s="1103">
        <f>B45/E45*100</f>
        <v>68.861773906974946</v>
      </c>
      <c r="E45" s="1099">
        <f>E12+E13+E14</f>
        <v>51310.263494999999</v>
      </c>
      <c r="F45" s="588"/>
      <c r="G45" s="1103">
        <f>E45/B45*100</f>
        <v>145.21844896863905</v>
      </c>
      <c r="H45" s="1099">
        <f>B45+E45</f>
        <v>86643.421134000004</v>
      </c>
      <c r="I45" s="588"/>
      <c r="J45" s="1103"/>
      <c r="K45" s="588"/>
      <c r="L45" s="1099">
        <f>B45-E45</f>
        <v>-15977.105856000002</v>
      </c>
      <c r="M45" s="588"/>
      <c r="O45" s="115"/>
      <c r="P45" s="116"/>
      <c r="Q45" s="116"/>
      <c r="R45" s="116"/>
      <c r="S45" s="116"/>
      <c r="T45" s="116"/>
      <c r="U45" s="116"/>
      <c r="V45" s="116"/>
      <c r="W45" s="116"/>
      <c r="X45" s="116"/>
      <c r="Y45" s="116"/>
    </row>
    <row r="46" spans="1:25" s="77" customFormat="1" ht="15.6" hidden="1">
      <c r="A46" s="60" t="s">
        <v>41</v>
      </c>
      <c r="B46" s="1099">
        <f>SUM(B15:B17)</f>
        <v>38508.964830000004</v>
      </c>
      <c r="C46" s="588"/>
      <c r="D46" s="1103">
        <f>B46/E46*100</f>
        <v>73.87400783600755</v>
      </c>
      <c r="E46" s="1099">
        <f>E15+E16+E17</f>
        <v>52127.894448999999</v>
      </c>
      <c r="F46" s="588"/>
      <c r="G46" s="1103">
        <f>E46/B46*100</f>
        <v>135.36560818791554</v>
      </c>
      <c r="H46" s="1099">
        <f>B46+E46</f>
        <v>90636.859278999997</v>
      </c>
      <c r="I46" s="588"/>
      <c r="J46" s="1103"/>
      <c r="K46" s="588"/>
      <c r="L46" s="1099">
        <f>B46-E46</f>
        <v>-13618.929618999995</v>
      </c>
      <c r="M46" s="588"/>
      <c r="O46" s="115"/>
      <c r="P46" s="116"/>
      <c r="Q46" s="116"/>
      <c r="R46" s="116"/>
      <c r="S46" s="116"/>
      <c r="T46" s="116"/>
      <c r="U46" s="116"/>
      <c r="V46" s="116"/>
      <c r="W46" s="116"/>
      <c r="X46" s="116"/>
      <c r="Y46" s="116"/>
    </row>
    <row r="47" spans="1:25" s="52" customFormat="1" ht="3.9" customHeight="1">
      <c r="A47" s="570"/>
      <c r="B47" s="1098"/>
      <c r="C47" s="590"/>
      <c r="D47" s="1102"/>
      <c r="E47" s="1098"/>
      <c r="F47" s="590"/>
      <c r="G47" s="1102"/>
      <c r="H47" s="1098"/>
      <c r="I47" s="590"/>
      <c r="J47" s="1102"/>
      <c r="K47" s="590"/>
      <c r="L47" s="1098"/>
      <c r="M47" s="590"/>
      <c r="O47" s="114"/>
      <c r="P47" s="82"/>
      <c r="Q47" s="82"/>
      <c r="R47" s="82"/>
      <c r="S47" s="82"/>
      <c r="T47" s="82"/>
      <c r="U47" s="82"/>
      <c r="V47" s="82"/>
      <c r="W47" s="82"/>
      <c r="X47" s="82"/>
      <c r="Y47" s="82"/>
    </row>
    <row r="48" spans="1:25" s="52" customFormat="1" ht="15.6">
      <c r="A48" s="570" t="s">
        <v>58</v>
      </c>
      <c r="B48" s="1098">
        <f>SUM(B18:B20)</f>
        <v>36280.107859000003</v>
      </c>
      <c r="C48" s="590">
        <f>(B48-B43)/B43*100</f>
        <v>-6.9085139043682524</v>
      </c>
      <c r="D48" s="1102">
        <f t="shared" ref="D48:D56" si="44">B48/E48*100</f>
        <v>75.580863512516657</v>
      </c>
      <c r="E48" s="1098">
        <f>E18+E19+E20</f>
        <v>48001.711243999998</v>
      </c>
      <c r="F48" s="590">
        <f>(E48-E43)/E43*100</f>
        <v>-11.706927914045741</v>
      </c>
      <c r="G48" s="1102">
        <f t="shared" ref="G48:G56" si="45">E48/B48*100</f>
        <v>132.30862331103083</v>
      </c>
      <c r="H48" s="1098">
        <f t="shared" ref="H48:H56" si="46">B48+E48</f>
        <v>84281.819103000002</v>
      </c>
      <c r="I48" s="590">
        <f>(H48-H43)/H43*100</f>
        <v>-9.7034074442709652</v>
      </c>
      <c r="J48" s="1102">
        <f t="shared" ref="J48:J56" si="47">B48/H48*100</f>
        <v>43.046185102699823</v>
      </c>
      <c r="K48" s="590">
        <f t="shared" ref="K48:K56" si="48">E48/H48*100</f>
        <v>56.95381489730017</v>
      </c>
      <c r="L48" s="1098">
        <f>B48-E48</f>
        <v>-11721.603384999995</v>
      </c>
      <c r="M48" s="590">
        <f>(L48-L43)/L43*100</f>
        <v>-23.855080351541112</v>
      </c>
      <c r="O48" s="114"/>
      <c r="P48" s="82"/>
      <c r="Q48" s="82"/>
      <c r="R48" s="82"/>
      <c r="S48" s="82"/>
      <c r="T48" s="82"/>
      <c r="U48" s="82"/>
      <c r="V48" s="82"/>
      <c r="W48" s="82"/>
      <c r="X48" s="82"/>
      <c r="Y48" s="82"/>
    </row>
    <row r="49" spans="1:25" s="52" customFormat="1" ht="15.6">
      <c r="A49" s="570" t="s">
        <v>39</v>
      </c>
      <c r="B49" s="1098">
        <f>SUM(B21:B23)</f>
        <v>38636.359423000002</v>
      </c>
      <c r="C49" s="590">
        <f>(B49-B44)/B44*100</f>
        <v>1.2285299253216522</v>
      </c>
      <c r="D49" s="1102">
        <f t="shared" si="44"/>
        <v>71.617974123112205</v>
      </c>
      <c r="E49" s="1098">
        <f>E21+E22+E23</f>
        <v>53947.853029999998</v>
      </c>
      <c r="F49" s="590">
        <f>(E49-E44)/E44*100</f>
        <v>-3.3447471746516833</v>
      </c>
      <c r="G49" s="1102">
        <f t="shared" si="45"/>
        <v>139.62975248098854</v>
      </c>
      <c r="H49" s="1098">
        <f t="shared" si="46"/>
        <v>92584.212453</v>
      </c>
      <c r="I49" s="590">
        <f>(H49-H44)/H44*100</f>
        <v>-1.4874761073002316</v>
      </c>
      <c r="J49" s="1102">
        <f t="shared" si="47"/>
        <v>41.731045066256399</v>
      </c>
      <c r="K49" s="590">
        <f t="shared" si="48"/>
        <v>58.268954933743601</v>
      </c>
      <c r="L49" s="1098">
        <f t="shared" ref="L49:L56" si="49">B49-E49</f>
        <v>-15311.493606999997</v>
      </c>
      <c r="M49" s="590">
        <f>(L49-L44)/L44*100</f>
        <v>-13.23582601070043</v>
      </c>
      <c r="O49" s="114"/>
      <c r="P49" s="82"/>
      <c r="Q49" s="82"/>
      <c r="R49" s="82"/>
      <c r="S49" s="82"/>
      <c r="T49" s="82"/>
      <c r="U49" s="82"/>
      <c r="V49" s="82"/>
      <c r="W49" s="82"/>
      <c r="X49" s="82"/>
      <c r="Y49" s="82"/>
    </row>
    <row r="50" spans="1:25" s="52" customFormat="1" ht="15.6">
      <c r="A50" s="570" t="s">
        <v>40</v>
      </c>
      <c r="B50" s="1098">
        <f>SUM(B24:B26)</f>
        <v>34005.190285000004</v>
      </c>
      <c r="C50" s="590">
        <f>(B50-B45)/B45*100</f>
        <v>-3.7584168603550183</v>
      </c>
      <c r="D50" s="1102">
        <f t="shared" si="44"/>
        <v>71.390739380062996</v>
      </c>
      <c r="E50" s="1098">
        <f>E24+E25+E26</f>
        <v>47632.494887000001</v>
      </c>
      <c r="F50" s="590">
        <f>(E50-E45)/E45*100</f>
        <v>-7.1677055573070358</v>
      </c>
      <c r="G50" s="1102">
        <f t="shared" si="45"/>
        <v>140.07419010977017</v>
      </c>
      <c r="H50" s="1098">
        <f t="shared" si="46"/>
        <v>81637.685171999998</v>
      </c>
      <c r="I50" s="590">
        <f>(H50-H45)/H45*100</f>
        <v>-5.777398787448953</v>
      </c>
      <c r="J50" s="1102">
        <f t="shared" si="47"/>
        <v>41.653790419651763</v>
      </c>
      <c r="K50" s="590">
        <f t="shared" si="48"/>
        <v>58.346209580348244</v>
      </c>
      <c r="L50" s="1098">
        <f t="shared" si="49"/>
        <v>-13627.304601999997</v>
      </c>
      <c r="M50" s="590">
        <f>(L50-L45)/L45*100</f>
        <v>-14.707302281017103</v>
      </c>
      <c r="O50" s="114"/>
      <c r="P50" s="82"/>
      <c r="Q50" s="82"/>
      <c r="R50" s="82"/>
      <c r="S50" s="82"/>
      <c r="T50" s="82"/>
      <c r="U50" s="82"/>
      <c r="V50" s="82"/>
      <c r="W50" s="82"/>
      <c r="X50" s="82"/>
      <c r="Y50" s="82"/>
    </row>
    <row r="51" spans="1:25" s="52" customFormat="1" ht="15.6">
      <c r="A51" s="570" t="s">
        <v>41</v>
      </c>
      <c r="B51" s="1098">
        <f>SUM(B27:B29)</f>
        <v>40325.341696000003</v>
      </c>
      <c r="C51" s="590">
        <f>(B51-B46)/B46*100</f>
        <v>4.7167636783239866</v>
      </c>
      <c r="D51" s="1102">
        <f t="shared" si="44"/>
        <v>76.653680406141717</v>
      </c>
      <c r="E51" s="1098">
        <f>E27+E28+E29</f>
        <v>52607.182698000004</v>
      </c>
      <c r="F51" s="590">
        <f>(E51-E46)/E46*100</f>
        <v>0.91944678384990697</v>
      </c>
      <c r="G51" s="1102">
        <f t="shared" si="45"/>
        <v>130.45688017869486</v>
      </c>
      <c r="H51" s="1098">
        <f t="shared" si="46"/>
        <v>92932.524394000007</v>
      </c>
      <c r="I51" s="590">
        <f>(H51-H46)/H46*100</f>
        <v>2.532816266209593</v>
      </c>
      <c r="J51" s="1102">
        <f t="shared" si="47"/>
        <v>43.392065327995674</v>
      </c>
      <c r="K51" s="590">
        <f t="shared" si="48"/>
        <v>56.607934672004326</v>
      </c>
      <c r="L51" s="1098">
        <f t="shared" si="49"/>
        <v>-12281.841002000001</v>
      </c>
      <c r="M51" s="590">
        <f>(L51-L46)/L46*100</f>
        <v>-9.8178686167420928</v>
      </c>
      <c r="O51" s="114"/>
      <c r="P51" s="82"/>
      <c r="Q51" s="82"/>
      <c r="R51" s="82"/>
      <c r="S51" s="82"/>
      <c r="T51" s="82"/>
      <c r="U51" s="82"/>
      <c r="V51" s="82"/>
      <c r="W51" s="82"/>
      <c r="X51" s="82"/>
      <c r="Y51" s="82"/>
    </row>
    <row r="52" spans="1:25" s="52" customFormat="1" ht="3.75" customHeight="1">
      <c r="A52" s="570"/>
      <c r="B52" s="1098"/>
      <c r="C52" s="590"/>
      <c r="D52" s="1102"/>
      <c r="E52" s="1098"/>
      <c r="F52" s="590"/>
      <c r="G52" s="1102"/>
      <c r="H52" s="1098"/>
      <c r="I52" s="590"/>
      <c r="J52" s="1102"/>
      <c r="K52" s="590"/>
      <c r="L52" s="1098"/>
      <c r="M52" s="590"/>
      <c r="O52" s="114"/>
      <c r="P52" s="82"/>
      <c r="Q52" s="82"/>
      <c r="R52" s="82"/>
      <c r="S52" s="82"/>
      <c r="T52" s="82"/>
      <c r="U52" s="82"/>
      <c r="V52" s="82"/>
      <c r="W52" s="82"/>
      <c r="X52" s="82"/>
      <c r="Y52" s="82"/>
    </row>
    <row r="53" spans="1:25" s="52" customFormat="1" ht="15.6">
      <c r="A53" s="570" t="s">
        <v>727</v>
      </c>
      <c r="B53" s="1098">
        <f>SUM(B31:B33)</f>
        <v>39457.944740000006</v>
      </c>
      <c r="C53" s="590">
        <f>(B53-B48)/B48*100</f>
        <v>8.7591715365081999</v>
      </c>
      <c r="D53" s="1102">
        <f t="shared" si="44"/>
        <v>76.172828096196042</v>
      </c>
      <c r="E53" s="1098">
        <f>SUM(E31:E33)</f>
        <v>51800.551097000003</v>
      </c>
      <c r="F53" s="590">
        <f>(E53-E48)/E48*100</f>
        <v>7.913967553552256</v>
      </c>
      <c r="G53" s="1102">
        <f t="shared" si="45"/>
        <v>131.28040864350402</v>
      </c>
      <c r="H53" s="1098">
        <f t="shared" si="46"/>
        <v>91258.495837000009</v>
      </c>
      <c r="I53" s="590">
        <f>(H53-H48)/H48*100</f>
        <v>8.2777956245508619</v>
      </c>
      <c r="J53" s="1102">
        <f t="shared" si="47"/>
        <v>43.237557641183585</v>
      </c>
      <c r="K53" s="590">
        <f t="shared" si="48"/>
        <v>56.762442358816415</v>
      </c>
      <c r="L53" s="1098">
        <f t="shared" si="49"/>
        <v>-12342.606356999997</v>
      </c>
      <c r="M53" s="590">
        <f>(L53-L48)/L48*100</f>
        <v>5.2979353728577152</v>
      </c>
      <c r="O53" s="114"/>
      <c r="P53" s="82"/>
      <c r="Q53" s="82"/>
      <c r="R53" s="82"/>
      <c r="S53" s="82"/>
      <c r="T53" s="82"/>
      <c r="U53" s="82"/>
      <c r="V53" s="82"/>
      <c r="W53" s="82"/>
      <c r="X53" s="82"/>
      <c r="Y53" s="82"/>
    </row>
    <row r="54" spans="1:25" s="52" customFormat="1" ht="15.6">
      <c r="A54" s="570" t="s">
        <v>39</v>
      </c>
      <c r="B54" s="1098">
        <f>SUM(B34:B36)</f>
        <v>41306.177250000001</v>
      </c>
      <c r="C54" s="590">
        <f>(B54-B49)/B49*100</f>
        <v>6.9101174822663856</v>
      </c>
      <c r="D54" s="1102">
        <f t="shared" si="44"/>
        <v>70.276611654229853</v>
      </c>
      <c r="E54" s="1098">
        <f>SUM(E34:E36)</f>
        <v>58776.563464999999</v>
      </c>
      <c r="F54" s="590">
        <f>(E54-E49)/E49*100</f>
        <v>8.950699914442918</v>
      </c>
      <c r="G54" s="1102">
        <f t="shared" si="45"/>
        <v>142.29485122591439</v>
      </c>
      <c r="H54" s="1098">
        <f t="shared" si="46"/>
        <v>100082.74071499999</v>
      </c>
      <c r="I54" s="590">
        <f>(H54-H49)/H49*100</f>
        <v>8.0991435400572112</v>
      </c>
      <c r="J54" s="1102">
        <f t="shared" si="47"/>
        <v>41.272028478541856</v>
      </c>
      <c r="K54" s="590">
        <f t="shared" si="48"/>
        <v>58.727971521458159</v>
      </c>
      <c r="L54" s="1098">
        <f t="shared" si="49"/>
        <v>-17470.386214999999</v>
      </c>
      <c r="M54" s="590">
        <f>(L54-L49)/L49*100</f>
        <v>14.099817192315028</v>
      </c>
      <c r="O54" s="114"/>
      <c r="P54" s="82"/>
      <c r="Q54" s="82"/>
      <c r="R54" s="82"/>
      <c r="S54" s="82"/>
      <c r="T54" s="82"/>
      <c r="U54" s="82"/>
      <c r="V54" s="82"/>
      <c r="W54" s="82"/>
      <c r="X54" s="82"/>
      <c r="Y54" s="82"/>
    </row>
    <row r="55" spans="1:25" s="52" customFormat="1" ht="15.6">
      <c r="A55" s="570" t="s">
        <v>40</v>
      </c>
      <c r="B55" s="1098">
        <f>SUM(B37:B39)</f>
        <v>39487.115324999999</v>
      </c>
      <c r="C55" s="590">
        <f>(B55-B50)/B50*100</f>
        <v>16.120848006011958</v>
      </c>
      <c r="D55" s="1102">
        <f t="shared" si="44"/>
        <v>63.532979884245101</v>
      </c>
      <c r="E55" s="1098">
        <f>SUM(E37:E39)</f>
        <v>62152.153726999997</v>
      </c>
      <c r="F55" s="590">
        <f>(E55-E50)/E50*100</f>
        <v>30.482675481192867</v>
      </c>
      <c r="G55" s="1102">
        <f t="shared" si="45"/>
        <v>157.39856714134385</v>
      </c>
      <c r="H55" s="1098">
        <f t="shared" si="46"/>
        <v>101639.26905199999</v>
      </c>
      <c r="I55" s="590">
        <f>(H55-H50)/H50*100</f>
        <v>24.500429964249051</v>
      </c>
      <c r="J55" s="1102">
        <f t="shared" si="47"/>
        <v>38.850255116256172</v>
      </c>
      <c r="K55" s="590">
        <f t="shared" si="48"/>
        <v>61.149744883743843</v>
      </c>
      <c r="L55" s="1098">
        <f t="shared" si="49"/>
        <v>-22665.038401999998</v>
      </c>
      <c r="M55" s="590">
        <f>(L55-L50)/L50*100</f>
        <v>66.32077335875789</v>
      </c>
      <c r="O55" s="114"/>
      <c r="P55" s="82"/>
      <c r="Q55" s="82"/>
      <c r="R55" s="82"/>
      <c r="S55" s="82"/>
      <c r="T55" s="82"/>
      <c r="U55" s="82"/>
      <c r="V55" s="82"/>
      <c r="W55" s="82"/>
      <c r="X55" s="82"/>
      <c r="Y55" s="82"/>
    </row>
    <row r="56" spans="1:25" s="52" customFormat="1" ht="17.25" customHeight="1">
      <c r="A56" s="570" t="s">
        <v>41</v>
      </c>
      <c r="B56" s="1098">
        <f>SUM(B40:B42)</f>
        <v>44243.382000999998</v>
      </c>
      <c r="C56" s="590">
        <f>(B56-B51)/B51*100</f>
        <v>9.7160746573131647</v>
      </c>
      <c r="D56" s="1102">
        <f t="shared" si="44"/>
        <v>67.049792567343545</v>
      </c>
      <c r="E56" s="1098">
        <f>SUM(E40:E42)</f>
        <v>65985.859622999997</v>
      </c>
      <c r="F56" s="590">
        <f>(E56-E51)/E51*100</f>
        <v>25.431274283974563</v>
      </c>
      <c r="G56" s="1102">
        <f t="shared" si="45"/>
        <v>149.14289242515088</v>
      </c>
      <c r="H56" s="1098">
        <f t="shared" si="46"/>
        <v>110229.24162399999</v>
      </c>
      <c r="I56" s="590">
        <f>(H56-H51)/H51*100</f>
        <v>18.61212459554871</v>
      </c>
      <c r="J56" s="1102">
        <f t="shared" si="47"/>
        <v>40.137608994823182</v>
      </c>
      <c r="K56" s="590">
        <f t="shared" si="48"/>
        <v>59.862391005176832</v>
      </c>
      <c r="L56" s="1098">
        <f t="shared" si="49"/>
        <v>-21742.477621999999</v>
      </c>
      <c r="M56" s="590">
        <f>(L56-L51)/L51*100</f>
        <v>77.02946666106007</v>
      </c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</row>
    <row r="57" spans="1:25" s="52" customFormat="1" ht="3.75" customHeight="1">
      <c r="A57" s="80"/>
      <c r="B57" s="1098"/>
      <c r="C57" s="1102"/>
      <c r="D57" s="1075"/>
      <c r="E57" s="1098" t="s">
        <v>51</v>
      </c>
      <c r="F57" s="1101"/>
      <c r="G57" s="1075"/>
      <c r="H57" s="1098"/>
      <c r="I57" s="1102"/>
      <c r="J57" s="1102"/>
      <c r="K57" s="590"/>
      <c r="L57" s="1098"/>
      <c r="M57" s="110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</row>
    <row r="58" spans="1:25" s="77" customFormat="1" ht="17.25" hidden="1" customHeight="1">
      <c r="A58" s="60" t="s">
        <v>59</v>
      </c>
      <c r="B58" s="1099">
        <f>SUM(B43:B44)</f>
        <v>77139.991297</v>
      </c>
      <c r="C58" s="588"/>
      <c r="D58" s="1103"/>
      <c r="E58" s="174">
        <f>SUM(E43:E44)</f>
        <v>110181.05351100001</v>
      </c>
      <c r="F58" s="588"/>
      <c r="G58" s="1103"/>
      <c r="H58" s="174">
        <f>B58+E58</f>
        <v>187321.04480800001</v>
      </c>
      <c r="I58" s="588"/>
      <c r="J58" s="1103"/>
      <c r="K58" s="588"/>
      <c r="L58" s="1099">
        <f>B58-E58</f>
        <v>-33041.062214000005</v>
      </c>
      <c r="M58" s="588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</row>
    <row r="59" spans="1:25" s="77" customFormat="1" ht="17.25" hidden="1" customHeight="1">
      <c r="A59" s="60" t="s">
        <v>42</v>
      </c>
      <c r="B59" s="1099">
        <f>SUM(B45:B46)</f>
        <v>73842.122468999994</v>
      </c>
      <c r="C59" s="588"/>
      <c r="D59" s="1103"/>
      <c r="E59" s="174">
        <f>SUM(E45:E46)</f>
        <v>103438.15794400001</v>
      </c>
      <c r="F59" s="588"/>
      <c r="G59" s="1103"/>
      <c r="H59" s="174">
        <f>B59+E59</f>
        <v>177280.280413</v>
      </c>
      <c r="I59" s="588"/>
      <c r="J59" s="1103"/>
      <c r="K59" s="588"/>
      <c r="L59" s="1099">
        <f>B59-E59</f>
        <v>-29596.035475000012</v>
      </c>
      <c r="M59" s="588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</row>
    <row r="60" spans="1:25" s="52" customFormat="1" ht="15.6">
      <c r="A60" s="570" t="s">
        <v>60</v>
      </c>
      <c r="B60" s="1098">
        <f>SUM(B48:B49)</f>
        <v>74916.467281999998</v>
      </c>
      <c r="C60" s="590">
        <f>(B60-B58)/B58*100</f>
        <v>-2.8824530280786749</v>
      </c>
      <c r="D60" s="1102">
        <f>B60/E60*100</f>
        <v>73.483852349436475</v>
      </c>
      <c r="E60" s="1098">
        <f>SUM(E48:E49)</f>
        <v>101949.564274</v>
      </c>
      <c r="F60" s="590">
        <f>(E60-E58)/E58*100</f>
        <v>-7.4708754134196091</v>
      </c>
      <c r="G60" s="1102">
        <f>E60/B60*100</f>
        <v>136.08431893917557</v>
      </c>
      <c r="H60" s="1098">
        <f>B60+E60</f>
        <v>176866.031556</v>
      </c>
      <c r="I60" s="590">
        <f>(H60-H58)/H58*100</f>
        <v>-5.5813340474991291</v>
      </c>
      <c r="J60" s="1102">
        <f>B60/H60*100</f>
        <v>42.357747625653971</v>
      </c>
      <c r="K60" s="590">
        <f>E60/H60*100</f>
        <v>57.642252374346029</v>
      </c>
      <c r="L60" s="1098">
        <f>B60-E60</f>
        <v>-27033.096992000006</v>
      </c>
      <c r="M60" s="590">
        <f>(L60-L58)/L58*100</f>
        <v>-18.183329528232697</v>
      </c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</row>
    <row r="61" spans="1:25" s="52" customFormat="1" ht="15.6">
      <c r="A61" s="570" t="s">
        <v>42</v>
      </c>
      <c r="B61" s="1098">
        <f>SUM(B50:B51)</f>
        <v>74330.531981000007</v>
      </c>
      <c r="C61" s="590">
        <f>(B61-B59)/B59*100</f>
        <v>0.66142398900445254</v>
      </c>
      <c r="D61" s="1102">
        <f>B61/E61*100</f>
        <v>74.152804330371197</v>
      </c>
      <c r="E61" s="1098">
        <f>SUM(E50:E51)</f>
        <v>100239.677585</v>
      </c>
      <c r="F61" s="590">
        <f>(E61-E59)/E59*100</f>
        <v>-3.0921667811714335</v>
      </c>
      <c r="G61" s="1102">
        <f>E61/B61*100</f>
        <v>134.85666645117348</v>
      </c>
      <c r="H61" s="1098">
        <f>B61+E61</f>
        <v>174570.209566</v>
      </c>
      <c r="I61" s="590">
        <f>(H61-H59)/H59*100</f>
        <v>-1.5286927799789658</v>
      </c>
      <c r="J61" s="1102">
        <f>B61/H61*100</f>
        <v>42.579161797304117</v>
      </c>
      <c r="K61" s="590">
        <f>E61/H61*100</f>
        <v>57.42083820269589</v>
      </c>
      <c r="L61" s="1098">
        <f>B61-E61</f>
        <v>-25909.14560399999</v>
      </c>
      <c r="M61" s="590">
        <f>(L61-L59)/L59*100</f>
        <v>-12.457377523129285</v>
      </c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</row>
    <row r="62" spans="1:25" s="52" customFormat="1" ht="3.75" customHeight="1">
      <c r="A62" s="570"/>
      <c r="B62" s="1098"/>
      <c r="C62" s="590"/>
      <c r="D62" s="1102"/>
      <c r="E62" s="1098"/>
      <c r="F62" s="590"/>
      <c r="G62" s="1102"/>
      <c r="H62" s="1098"/>
      <c r="I62" s="590"/>
      <c r="J62" s="1102"/>
      <c r="K62" s="590"/>
      <c r="L62" s="1098"/>
      <c r="M62" s="590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</row>
    <row r="63" spans="1:25" s="52" customFormat="1" ht="15.6">
      <c r="A63" s="570" t="s">
        <v>728</v>
      </c>
      <c r="B63" s="1098">
        <f>SUM(B53:B54)</f>
        <v>80764.121990000014</v>
      </c>
      <c r="C63" s="590">
        <f>(B63-B60)/B60*100</f>
        <v>7.8055665465221677</v>
      </c>
      <c r="D63" s="1102">
        <f>B63/E63*100</f>
        <v>73.038731666954476</v>
      </c>
      <c r="E63" s="1098">
        <f>SUM(E53:E54)</f>
        <v>110577.114562</v>
      </c>
      <c r="F63" s="590">
        <f>(E63-E60)/E60*100</f>
        <v>8.462567103094786</v>
      </c>
      <c r="G63" s="1102">
        <f>E63/B63*100</f>
        <v>136.91365898299662</v>
      </c>
      <c r="H63" s="1098">
        <f>B63+E63</f>
        <v>191341.23655200002</v>
      </c>
      <c r="I63" s="590">
        <f>(H63-H60)/H60*100</f>
        <v>8.184276465442613</v>
      </c>
      <c r="J63" s="1102">
        <f>B63/H63*100</f>
        <v>42.209470078370209</v>
      </c>
      <c r="K63" s="590">
        <f>E63/H63*100</f>
        <v>57.790529921629783</v>
      </c>
      <c r="L63" s="1098">
        <f>B63-E63</f>
        <v>-29812.992571999988</v>
      </c>
      <c r="M63" s="590">
        <f>(L63-L60)/L60*100</f>
        <v>10.283304132052077</v>
      </c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</row>
    <row r="64" spans="1:25" s="52" customFormat="1" ht="15.6">
      <c r="A64" s="570" t="s">
        <v>42</v>
      </c>
      <c r="B64" s="1098">
        <f>SUM(B55:B56)</f>
        <v>83730.497325999997</v>
      </c>
      <c r="C64" s="590">
        <f>(B64-B61)/B61*100</f>
        <v>12.646169877275682</v>
      </c>
      <c r="D64" s="1102">
        <f>B64/E64*100</f>
        <v>65.343995225910064</v>
      </c>
      <c r="E64" s="1098">
        <f>SUM(E55:E56)</f>
        <v>128138.01334999999</v>
      </c>
      <c r="F64" s="590">
        <f>(E64-E61)/E61*100</f>
        <v>27.83162958733892</v>
      </c>
      <c r="G64" s="1102">
        <f>E64/B64*100</f>
        <v>153.03625016235344</v>
      </c>
      <c r="H64" s="1098">
        <f>B64+E64</f>
        <v>211868.51067599998</v>
      </c>
      <c r="I64" s="590">
        <f>(H64-H61)/H61*100</f>
        <v>21.365788127726656</v>
      </c>
      <c r="J64" s="1102">
        <f>B64/H64*100</f>
        <v>39.52002921946476</v>
      </c>
      <c r="K64" s="590">
        <f>E64/H64*100</f>
        <v>60.479970780535254</v>
      </c>
      <c r="L64" s="1098">
        <f>B64-E64</f>
        <v>-44407.516023999997</v>
      </c>
      <c r="M64" s="590">
        <f>(L64-L61)/L61*100</f>
        <v>71.397068443446216</v>
      </c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</row>
    <row r="65" spans="1:67" s="52" customFormat="1" ht="19.5" hidden="1" customHeight="1">
      <c r="A65" s="60">
        <v>2015</v>
      </c>
      <c r="B65" s="1099">
        <f>SUM(B58:B59)</f>
        <v>150982.11376599999</v>
      </c>
      <c r="C65" s="588" t="e">
        <f>(B65-Q38)/Q38*100</f>
        <v>#DIV/0!</v>
      </c>
      <c r="D65" s="1103">
        <f>B65/E65*100</f>
        <v>70.67815330729519</v>
      </c>
      <c r="E65" s="1099">
        <f>SUM(E58:E59)</f>
        <v>213619.21145500001</v>
      </c>
      <c r="F65" s="588" t="e">
        <f>(E65-R38)/R38*100</f>
        <v>#DIV/0!</v>
      </c>
      <c r="G65" s="1103">
        <f>E65/B65*100</f>
        <v>141.48643579469174</v>
      </c>
      <c r="H65" s="1099">
        <f>SUM(H58:H59)</f>
        <v>364601.32522100001</v>
      </c>
      <c r="I65" s="588" t="e">
        <f>(H65-S38)/S38*100</f>
        <v>#DIV/0!</v>
      </c>
      <c r="J65" s="1103">
        <f>B65/H65*100</f>
        <v>41.410193359687725</v>
      </c>
      <c r="K65" s="588">
        <f>E65/H65*100</f>
        <v>58.589806640312268</v>
      </c>
      <c r="L65" s="1099">
        <f>B65-E65</f>
        <v>-62637.097689000017</v>
      </c>
      <c r="M65" s="588" t="e">
        <f>(L65-T38)/T38*100</f>
        <v>#DIV/0!</v>
      </c>
      <c r="N65" s="77"/>
      <c r="O65" s="116"/>
      <c r="P65" s="82"/>
      <c r="Q65" s="82"/>
      <c r="R65" s="82"/>
      <c r="S65" s="82"/>
      <c r="T65" s="82"/>
      <c r="U65" s="82"/>
      <c r="V65" s="82"/>
      <c r="W65" s="82"/>
      <c r="X65" s="82"/>
      <c r="Y65" s="82"/>
    </row>
    <row r="66" spans="1:67" s="52" customFormat="1" ht="3.75" customHeight="1">
      <c r="A66" s="570"/>
      <c r="B66" s="1098"/>
      <c r="C66" s="590"/>
      <c r="D66" s="1102"/>
      <c r="E66" s="1098"/>
      <c r="F66" s="590"/>
      <c r="G66" s="1102"/>
      <c r="H66" s="1098"/>
      <c r="I66" s="590"/>
      <c r="J66" s="1102"/>
      <c r="K66" s="590"/>
      <c r="L66" s="1098"/>
      <c r="M66" s="590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</row>
    <row r="67" spans="1:67" s="52" customFormat="1" ht="15.6">
      <c r="A67" s="81">
        <v>2016</v>
      </c>
      <c r="B67" s="1098">
        <f>SUM(B60:B61)</f>
        <v>149246.99926300001</v>
      </c>
      <c r="C67" s="590">
        <f>(B67-B65)/B65*100</f>
        <v>-1.1492185794200507</v>
      </c>
      <c r="D67" s="1102">
        <f>B67/E67*100</f>
        <v>73.815499722324432</v>
      </c>
      <c r="E67" s="1098">
        <f>SUM(E60:E61)</f>
        <v>202189.241859</v>
      </c>
      <c r="F67" s="590">
        <f>(E67-E65)/E65*100</f>
        <v>-5.3506281191417058</v>
      </c>
      <c r="G67" s="1102">
        <f>E67/B67*100</f>
        <v>135.47290254238632</v>
      </c>
      <c r="H67" s="1098">
        <f>B67+E67</f>
        <v>351436.24112200004</v>
      </c>
      <c r="I67" s="590">
        <f>(H67-H65)/H65*100</f>
        <v>-3.6108163049105939</v>
      </c>
      <c r="J67" s="1102">
        <f>B67/H67*100</f>
        <v>42.467731497045392</v>
      </c>
      <c r="K67" s="590">
        <f>E67/H67*100</f>
        <v>57.532268502954601</v>
      </c>
      <c r="L67" s="1098">
        <f>B67-E67</f>
        <v>-52942.242595999996</v>
      </c>
      <c r="M67" s="590">
        <f>(L67-L65)/L65*100</f>
        <v>-15.477816582652068</v>
      </c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</row>
    <row r="68" spans="1:67" s="52" customFormat="1" ht="15.6">
      <c r="A68" s="83">
        <v>2017</v>
      </c>
      <c r="B68" s="1098">
        <f>SUM(B63:B64)</f>
        <v>164494.61931600003</v>
      </c>
      <c r="C68" s="590">
        <f>(B68-B67)/B67*100</f>
        <v>10.216366244075017</v>
      </c>
      <c r="D68" s="590">
        <f>B68/E68*100</f>
        <v>68.908334697849298</v>
      </c>
      <c r="E68" s="1098">
        <f>SUM(E63:E64)</f>
        <v>238715.127912</v>
      </c>
      <c r="F68" s="590">
        <f>(E68-E67)/E67*100</f>
        <v>18.06519759269483</v>
      </c>
      <c r="G68" s="590">
        <f>E68/B68*100</f>
        <v>145.120326065754</v>
      </c>
      <c r="H68" s="1098">
        <f>B68+E68</f>
        <v>403209.74722800002</v>
      </c>
      <c r="I68" s="590">
        <f>(H68-H67)/H67*100</f>
        <v>14.731976969907029</v>
      </c>
      <c r="J68" s="590">
        <f>B68/H68*100</f>
        <v>40.796290379107447</v>
      </c>
      <c r="K68" s="590">
        <f>E68/H68*100</f>
        <v>59.203709620892553</v>
      </c>
      <c r="L68" s="1098">
        <f>B68-E68</f>
        <v>-74220.508595999971</v>
      </c>
      <c r="M68" s="590">
        <f>(L68-L67)/L67*100</f>
        <v>40.191470849418899</v>
      </c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</row>
    <row r="69" spans="1:67" s="600" customFormat="1" ht="15.6">
      <c r="A69" s="85" t="s">
        <v>43</v>
      </c>
      <c r="B69" s="86"/>
      <c r="C69" s="982"/>
      <c r="D69" s="599"/>
      <c r="E69" s="86"/>
      <c r="F69" s="597"/>
      <c r="G69" s="86"/>
      <c r="H69" s="983"/>
      <c r="I69" s="1334" t="s">
        <v>44</v>
      </c>
      <c r="J69" s="1334"/>
      <c r="K69" s="1334"/>
      <c r="L69" s="1334"/>
      <c r="M69" s="1334"/>
      <c r="N69" s="88"/>
      <c r="O69" s="88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  <c r="AK69" s="82"/>
      <c r="AL69" s="82"/>
      <c r="AM69" s="82"/>
      <c r="AN69" s="82"/>
      <c r="AO69" s="82"/>
      <c r="AP69" s="82"/>
      <c r="AQ69" s="82"/>
      <c r="AR69" s="82"/>
      <c r="AS69" s="82"/>
      <c r="AT69" s="82"/>
      <c r="AU69" s="82"/>
      <c r="AV69" s="82"/>
      <c r="AW69" s="82"/>
      <c r="AX69" s="82"/>
      <c r="AY69" s="82"/>
      <c r="AZ69" s="82"/>
      <c r="BA69" s="82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</row>
    <row r="70" spans="1:67" customFormat="1" ht="14.4">
      <c r="A70" s="20" t="s">
        <v>721</v>
      </c>
      <c r="B70" s="20"/>
      <c r="C70" s="20"/>
      <c r="D70" s="20"/>
      <c r="E70" s="20"/>
      <c r="F70" s="20"/>
      <c r="G70" s="19"/>
      <c r="H70" s="20"/>
      <c r="I70" s="20"/>
      <c r="J70" s="20"/>
      <c r="K70" s="20"/>
      <c r="L70" s="20"/>
      <c r="M70" s="164" t="s">
        <v>619</v>
      </c>
      <c r="N70" s="17"/>
      <c r="O70" s="17"/>
      <c r="T70" s="27"/>
    </row>
    <row r="71" spans="1:67"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</row>
    <row r="72" spans="1:67">
      <c r="B72" s="128" t="s">
        <v>51</v>
      </c>
      <c r="C72" s="119" t="s">
        <v>51</v>
      </c>
      <c r="E72" s="128" t="s">
        <v>51</v>
      </c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</row>
    <row r="73" spans="1:67">
      <c r="E73" s="119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</row>
    <row r="74" spans="1:67">
      <c r="E74" s="129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</row>
    <row r="75" spans="1:67">
      <c r="B75" s="129"/>
      <c r="E75" s="129"/>
    </row>
    <row r="76" spans="1:67">
      <c r="B76" s="129"/>
    </row>
  </sheetData>
  <mergeCells count="6">
    <mergeCell ref="I69:M69"/>
    <mergeCell ref="A3:A5"/>
    <mergeCell ref="B3:D3"/>
    <mergeCell ref="E3:G3"/>
    <mergeCell ref="H3:K3"/>
    <mergeCell ref="L3:M3"/>
  </mergeCells>
  <hyperlinks>
    <hyperlink ref="F1" location="'TABLOİÇİNDE-1'!A11" display="İÇİNDEKİLER  / INDEX "/>
  </hyperlinks>
  <printOptions horizontalCentered="1" verticalCentered="1"/>
  <pageMargins left="0" right="0" top="0.78740157480314965" bottom="0.78740157480314965" header="0.78740157480314965" footer="0.78740157480314965"/>
  <pageSetup paperSize="9"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7"/>
  <sheetViews>
    <sheetView showGridLines="0" zoomScale="82" zoomScaleNormal="82" workbookViewId="0">
      <selection activeCell="A3" sqref="A3:A5"/>
    </sheetView>
  </sheetViews>
  <sheetFormatPr defaultColWidth="10.6640625" defaultRowHeight="12.9" customHeight="1"/>
  <cols>
    <col min="1" max="1" width="8.88671875" style="118" customWidth="1"/>
    <col min="2" max="2" width="14.5546875" style="601" customWidth="1"/>
    <col min="3" max="3" width="14.5546875" style="602" customWidth="1"/>
    <col min="4" max="4" width="14.5546875" style="603" customWidth="1"/>
    <col min="5" max="5" width="14.5546875" style="117" customWidth="1"/>
    <col min="6" max="6" width="14.5546875" style="121" customWidth="1"/>
    <col min="7" max="7" width="14.5546875" style="122" customWidth="1"/>
    <col min="8" max="8" width="14.5546875" style="606" customWidth="1"/>
    <col min="9" max="9" width="14.5546875" style="124" customWidth="1"/>
    <col min="10" max="10" width="14.5546875" style="119" customWidth="1"/>
    <col min="11" max="11" width="14.5546875" style="125" customWidth="1"/>
    <col min="12" max="12" width="14.6640625" style="120" customWidth="1"/>
    <col min="13" max="13" width="16.6640625" style="127" bestFit="1" customWidth="1"/>
    <col min="14" max="14" width="3.88671875" style="117" customWidth="1"/>
    <col min="15" max="15" width="6.109375" style="117" customWidth="1"/>
    <col min="16" max="16" width="0.44140625" style="117" customWidth="1"/>
    <col min="17" max="17" width="7.6640625" style="117" customWidth="1"/>
    <col min="18" max="256" width="10.6640625" style="117"/>
    <col min="257" max="257" width="8.88671875" style="117" customWidth="1"/>
    <col min="258" max="267" width="14.5546875" style="117" customWidth="1"/>
    <col min="268" max="268" width="14.6640625" style="117" customWidth="1"/>
    <col min="269" max="269" width="16.6640625" style="117" bestFit="1" customWidth="1"/>
    <col min="270" max="270" width="3.88671875" style="117" customWidth="1"/>
    <col min="271" max="271" width="6.109375" style="117" customWidth="1"/>
    <col min="272" max="272" width="0.44140625" style="117" customWidth="1"/>
    <col min="273" max="273" width="7.6640625" style="117" customWidth="1"/>
    <col min="274" max="512" width="10.6640625" style="117"/>
    <col min="513" max="513" width="8.88671875" style="117" customWidth="1"/>
    <col min="514" max="523" width="14.5546875" style="117" customWidth="1"/>
    <col min="524" max="524" width="14.6640625" style="117" customWidth="1"/>
    <col min="525" max="525" width="16.6640625" style="117" bestFit="1" customWidth="1"/>
    <col min="526" max="526" width="3.88671875" style="117" customWidth="1"/>
    <col min="527" max="527" width="6.109375" style="117" customWidth="1"/>
    <col min="528" max="528" width="0.44140625" style="117" customWidth="1"/>
    <col min="529" max="529" width="7.6640625" style="117" customWidth="1"/>
    <col min="530" max="768" width="10.6640625" style="117"/>
    <col min="769" max="769" width="8.88671875" style="117" customWidth="1"/>
    <col min="770" max="779" width="14.5546875" style="117" customWidth="1"/>
    <col min="780" max="780" width="14.6640625" style="117" customWidth="1"/>
    <col min="781" max="781" width="16.6640625" style="117" bestFit="1" customWidth="1"/>
    <col min="782" max="782" width="3.88671875" style="117" customWidth="1"/>
    <col min="783" max="783" width="6.109375" style="117" customWidth="1"/>
    <col min="784" max="784" width="0.44140625" style="117" customWidth="1"/>
    <col min="785" max="785" width="7.6640625" style="117" customWidth="1"/>
    <col min="786" max="1024" width="10.6640625" style="117"/>
    <col min="1025" max="1025" width="8.88671875" style="117" customWidth="1"/>
    <col min="1026" max="1035" width="14.5546875" style="117" customWidth="1"/>
    <col min="1036" max="1036" width="14.6640625" style="117" customWidth="1"/>
    <col min="1037" max="1037" width="16.6640625" style="117" bestFit="1" customWidth="1"/>
    <col min="1038" max="1038" width="3.88671875" style="117" customWidth="1"/>
    <col min="1039" max="1039" width="6.109375" style="117" customWidth="1"/>
    <col min="1040" max="1040" width="0.44140625" style="117" customWidth="1"/>
    <col min="1041" max="1041" width="7.6640625" style="117" customWidth="1"/>
    <col min="1042" max="1280" width="10.6640625" style="117"/>
    <col min="1281" max="1281" width="8.88671875" style="117" customWidth="1"/>
    <col min="1282" max="1291" width="14.5546875" style="117" customWidth="1"/>
    <col min="1292" max="1292" width="14.6640625" style="117" customWidth="1"/>
    <col min="1293" max="1293" width="16.6640625" style="117" bestFit="1" customWidth="1"/>
    <col min="1294" max="1294" width="3.88671875" style="117" customWidth="1"/>
    <col min="1295" max="1295" width="6.109375" style="117" customWidth="1"/>
    <col min="1296" max="1296" width="0.44140625" style="117" customWidth="1"/>
    <col min="1297" max="1297" width="7.6640625" style="117" customWidth="1"/>
    <col min="1298" max="1536" width="10.6640625" style="117"/>
    <col min="1537" max="1537" width="8.88671875" style="117" customWidth="1"/>
    <col min="1538" max="1547" width="14.5546875" style="117" customWidth="1"/>
    <col min="1548" max="1548" width="14.6640625" style="117" customWidth="1"/>
    <col min="1549" max="1549" width="16.6640625" style="117" bestFit="1" customWidth="1"/>
    <col min="1550" max="1550" width="3.88671875" style="117" customWidth="1"/>
    <col min="1551" max="1551" width="6.109375" style="117" customWidth="1"/>
    <col min="1552" max="1552" width="0.44140625" style="117" customWidth="1"/>
    <col min="1553" max="1553" width="7.6640625" style="117" customWidth="1"/>
    <col min="1554" max="1792" width="10.6640625" style="117"/>
    <col min="1793" max="1793" width="8.88671875" style="117" customWidth="1"/>
    <col min="1794" max="1803" width="14.5546875" style="117" customWidth="1"/>
    <col min="1804" max="1804" width="14.6640625" style="117" customWidth="1"/>
    <col min="1805" max="1805" width="16.6640625" style="117" bestFit="1" customWidth="1"/>
    <col min="1806" max="1806" width="3.88671875" style="117" customWidth="1"/>
    <col min="1807" max="1807" width="6.109375" style="117" customWidth="1"/>
    <col min="1808" max="1808" width="0.44140625" style="117" customWidth="1"/>
    <col min="1809" max="1809" width="7.6640625" style="117" customWidth="1"/>
    <col min="1810" max="2048" width="10.6640625" style="117"/>
    <col min="2049" max="2049" width="8.88671875" style="117" customWidth="1"/>
    <col min="2050" max="2059" width="14.5546875" style="117" customWidth="1"/>
    <col min="2060" max="2060" width="14.6640625" style="117" customWidth="1"/>
    <col min="2061" max="2061" width="16.6640625" style="117" bestFit="1" customWidth="1"/>
    <col min="2062" max="2062" width="3.88671875" style="117" customWidth="1"/>
    <col min="2063" max="2063" width="6.109375" style="117" customWidth="1"/>
    <col min="2064" max="2064" width="0.44140625" style="117" customWidth="1"/>
    <col min="2065" max="2065" width="7.6640625" style="117" customWidth="1"/>
    <col min="2066" max="2304" width="10.6640625" style="117"/>
    <col min="2305" max="2305" width="8.88671875" style="117" customWidth="1"/>
    <col min="2306" max="2315" width="14.5546875" style="117" customWidth="1"/>
    <col min="2316" max="2316" width="14.6640625" style="117" customWidth="1"/>
    <col min="2317" max="2317" width="16.6640625" style="117" bestFit="1" customWidth="1"/>
    <col min="2318" max="2318" width="3.88671875" style="117" customWidth="1"/>
    <col min="2319" max="2319" width="6.109375" style="117" customWidth="1"/>
    <col min="2320" max="2320" width="0.44140625" style="117" customWidth="1"/>
    <col min="2321" max="2321" width="7.6640625" style="117" customWidth="1"/>
    <col min="2322" max="2560" width="10.6640625" style="117"/>
    <col min="2561" max="2561" width="8.88671875" style="117" customWidth="1"/>
    <col min="2562" max="2571" width="14.5546875" style="117" customWidth="1"/>
    <col min="2572" max="2572" width="14.6640625" style="117" customWidth="1"/>
    <col min="2573" max="2573" width="16.6640625" style="117" bestFit="1" customWidth="1"/>
    <col min="2574" max="2574" width="3.88671875" style="117" customWidth="1"/>
    <col min="2575" max="2575" width="6.109375" style="117" customWidth="1"/>
    <col min="2576" max="2576" width="0.44140625" style="117" customWidth="1"/>
    <col min="2577" max="2577" width="7.6640625" style="117" customWidth="1"/>
    <col min="2578" max="2816" width="10.6640625" style="117"/>
    <col min="2817" max="2817" width="8.88671875" style="117" customWidth="1"/>
    <col min="2818" max="2827" width="14.5546875" style="117" customWidth="1"/>
    <col min="2828" max="2828" width="14.6640625" style="117" customWidth="1"/>
    <col min="2829" max="2829" width="16.6640625" style="117" bestFit="1" customWidth="1"/>
    <col min="2830" max="2830" width="3.88671875" style="117" customWidth="1"/>
    <col min="2831" max="2831" width="6.109375" style="117" customWidth="1"/>
    <col min="2832" max="2832" width="0.44140625" style="117" customWidth="1"/>
    <col min="2833" max="2833" width="7.6640625" style="117" customWidth="1"/>
    <col min="2834" max="3072" width="10.6640625" style="117"/>
    <col min="3073" max="3073" width="8.88671875" style="117" customWidth="1"/>
    <col min="3074" max="3083" width="14.5546875" style="117" customWidth="1"/>
    <col min="3084" max="3084" width="14.6640625" style="117" customWidth="1"/>
    <col min="3085" max="3085" width="16.6640625" style="117" bestFit="1" customWidth="1"/>
    <col min="3086" max="3086" width="3.88671875" style="117" customWidth="1"/>
    <col min="3087" max="3087" width="6.109375" style="117" customWidth="1"/>
    <col min="3088" max="3088" width="0.44140625" style="117" customWidth="1"/>
    <col min="3089" max="3089" width="7.6640625" style="117" customWidth="1"/>
    <col min="3090" max="3328" width="10.6640625" style="117"/>
    <col min="3329" max="3329" width="8.88671875" style="117" customWidth="1"/>
    <col min="3330" max="3339" width="14.5546875" style="117" customWidth="1"/>
    <col min="3340" max="3340" width="14.6640625" style="117" customWidth="1"/>
    <col min="3341" max="3341" width="16.6640625" style="117" bestFit="1" customWidth="1"/>
    <col min="3342" max="3342" width="3.88671875" style="117" customWidth="1"/>
    <col min="3343" max="3343" width="6.109375" style="117" customWidth="1"/>
    <col min="3344" max="3344" width="0.44140625" style="117" customWidth="1"/>
    <col min="3345" max="3345" width="7.6640625" style="117" customWidth="1"/>
    <col min="3346" max="3584" width="10.6640625" style="117"/>
    <col min="3585" max="3585" width="8.88671875" style="117" customWidth="1"/>
    <col min="3586" max="3595" width="14.5546875" style="117" customWidth="1"/>
    <col min="3596" max="3596" width="14.6640625" style="117" customWidth="1"/>
    <col min="3597" max="3597" width="16.6640625" style="117" bestFit="1" customWidth="1"/>
    <col min="3598" max="3598" width="3.88671875" style="117" customWidth="1"/>
    <col min="3599" max="3599" width="6.109375" style="117" customWidth="1"/>
    <col min="3600" max="3600" width="0.44140625" style="117" customWidth="1"/>
    <col min="3601" max="3601" width="7.6640625" style="117" customWidth="1"/>
    <col min="3602" max="3840" width="10.6640625" style="117"/>
    <col min="3841" max="3841" width="8.88671875" style="117" customWidth="1"/>
    <col min="3842" max="3851" width="14.5546875" style="117" customWidth="1"/>
    <col min="3852" max="3852" width="14.6640625" style="117" customWidth="1"/>
    <col min="3853" max="3853" width="16.6640625" style="117" bestFit="1" customWidth="1"/>
    <col min="3854" max="3854" width="3.88671875" style="117" customWidth="1"/>
    <col min="3855" max="3855" width="6.109375" style="117" customWidth="1"/>
    <col min="3856" max="3856" width="0.44140625" style="117" customWidth="1"/>
    <col min="3857" max="3857" width="7.6640625" style="117" customWidth="1"/>
    <col min="3858" max="4096" width="10.6640625" style="117"/>
    <col min="4097" max="4097" width="8.88671875" style="117" customWidth="1"/>
    <col min="4098" max="4107" width="14.5546875" style="117" customWidth="1"/>
    <col min="4108" max="4108" width="14.6640625" style="117" customWidth="1"/>
    <col min="4109" max="4109" width="16.6640625" style="117" bestFit="1" customWidth="1"/>
    <col min="4110" max="4110" width="3.88671875" style="117" customWidth="1"/>
    <col min="4111" max="4111" width="6.109375" style="117" customWidth="1"/>
    <col min="4112" max="4112" width="0.44140625" style="117" customWidth="1"/>
    <col min="4113" max="4113" width="7.6640625" style="117" customWidth="1"/>
    <col min="4114" max="4352" width="10.6640625" style="117"/>
    <col min="4353" max="4353" width="8.88671875" style="117" customWidth="1"/>
    <col min="4354" max="4363" width="14.5546875" style="117" customWidth="1"/>
    <col min="4364" max="4364" width="14.6640625" style="117" customWidth="1"/>
    <col min="4365" max="4365" width="16.6640625" style="117" bestFit="1" customWidth="1"/>
    <col min="4366" max="4366" width="3.88671875" style="117" customWidth="1"/>
    <col min="4367" max="4367" width="6.109375" style="117" customWidth="1"/>
    <col min="4368" max="4368" width="0.44140625" style="117" customWidth="1"/>
    <col min="4369" max="4369" width="7.6640625" style="117" customWidth="1"/>
    <col min="4370" max="4608" width="10.6640625" style="117"/>
    <col min="4609" max="4609" width="8.88671875" style="117" customWidth="1"/>
    <col min="4610" max="4619" width="14.5546875" style="117" customWidth="1"/>
    <col min="4620" max="4620" width="14.6640625" style="117" customWidth="1"/>
    <col min="4621" max="4621" width="16.6640625" style="117" bestFit="1" customWidth="1"/>
    <col min="4622" max="4622" width="3.88671875" style="117" customWidth="1"/>
    <col min="4623" max="4623" width="6.109375" style="117" customWidth="1"/>
    <col min="4624" max="4624" width="0.44140625" style="117" customWidth="1"/>
    <col min="4625" max="4625" width="7.6640625" style="117" customWidth="1"/>
    <col min="4626" max="4864" width="10.6640625" style="117"/>
    <col min="4865" max="4865" width="8.88671875" style="117" customWidth="1"/>
    <col min="4866" max="4875" width="14.5546875" style="117" customWidth="1"/>
    <col min="4876" max="4876" width="14.6640625" style="117" customWidth="1"/>
    <col min="4877" max="4877" width="16.6640625" style="117" bestFit="1" customWidth="1"/>
    <col min="4878" max="4878" width="3.88671875" style="117" customWidth="1"/>
    <col min="4879" max="4879" width="6.109375" style="117" customWidth="1"/>
    <col min="4880" max="4880" width="0.44140625" style="117" customWidth="1"/>
    <col min="4881" max="4881" width="7.6640625" style="117" customWidth="1"/>
    <col min="4882" max="5120" width="10.6640625" style="117"/>
    <col min="5121" max="5121" width="8.88671875" style="117" customWidth="1"/>
    <col min="5122" max="5131" width="14.5546875" style="117" customWidth="1"/>
    <col min="5132" max="5132" width="14.6640625" style="117" customWidth="1"/>
    <col min="5133" max="5133" width="16.6640625" style="117" bestFit="1" customWidth="1"/>
    <col min="5134" max="5134" width="3.88671875" style="117" customWidth="1"/>
    <col min="5135" max="5135" width="6.109375" style="117" customWidth="1"/>
    <col min="5136" max="5136" width="0.44140625" style="117" customWidth="1"/>
    <col min="5137" max="5137" width="7.6640625" style="117" customWidth="1"/>
    <col min="5138" max="5376" width="10.6640625" style="117"/>
    <col min="5377" max="5377" width="8.88671875" style="117" customWidth="1"/>
    <col min="5378" max="5387" width="14.5546875" style="117" customWidth="1"/>
    <col min="5388" max="5388" width="14.6640625" style="117" customWidth="1"/>
    <col min="5389" max="5389" width="16.6640625" style="117" bestFit="1" customWidth="1"/>
    <col min="5390" max="5390" width="3.88671875" style="117" customWidth="1"/>
    <col min="5391" max="5391" width="6.109375" style="117" customWidth="1"/>
    <col min="5392" max="5392" width="0.44140625" style="117" customWidth="1"/>
    <col min="5393" max="5393" width="7.6640625" style="117" customWidth="1"/>
    <col min="5394" max="5632" width="10.6640625" style="117"/>
    <col min="5633" max="5633" width="8.88671875" style="117" customWidth="1"/>
    <col min="5634" max="5643" width="14.5546875" style="117" customWidth="1"/>
    <col min="5644" max="5644" width="14.6640625" style="117" customWidth="1"/>
    <col min="5645" max="5645" width="16.6640625" style="117" bestFit="1" customWidth="1"/>
    <col min="5646" max="5646" width="3.88671875" style="117" customWidth="1"/>
    <col min="5647" max="5647" width="6.109375" style="117" customWidth="1"/>
    <col min="5648" max="5648" width="0.44140625" style="117" customWidth="1"/>
    <col min="5649" max="5649" width="7.6640625" style="117" customWidth="1"/>
    <col min="5650" max="5888" width="10.6640625" style="117"/>
    <col min="5889" max="5889" width="8.88671875" style="117" customWidth="1"/>
    <col min="5890" max="5899" width="14.5546875" style="117" customWidth="1"/>
    <col min="5900" max="5900" width="14.6640625" style="117" customWidth="1"/>
    <col min="5901" max="5901" width="16.6640625" style="117" bestFit="1" customWidth="1"/>
    <col min="5902" max="5902" width="3.88671875" style="117" customWidth="1"/>
    <col min="5903" max="5903" width="6.109375" style="117" customWidth="1"/>
    <col min="5904" max="5904" width="0.44140625" style="117" customWidth="1"/>
    <col min="5905" max="5905" width="7.6640625" style="117" customWidth="1"/>
    <col min="5906" max="6144" width="10.6640625" style="117"/>
    <col min="6145" max="6145" width="8.88671875" style="117" customWidth="1"/>
    <col min="6146" max="6155" width="14.5546875" style="117" customWidth="1"/>
    <col min="6156" max="6156" width="14.6640625" style="117" customWidth="1"/>
    <col min="6157" max="6157" width="16.6640625" style="117" bestFit="1" customWidth="1"/>
    <col min="6158" max="6158" width="3.88671875" style="117" customWidth="1"/>
    <col min="6159" max="6159" width="6.109375" style="117" customWidth="1"/>
    <col min="6160" max="6160" width="0.44140625" style="117" customWidth="1"/>
    <col min="6161" max="6161" width="7.6640625" style="117" customWidth="1"/>
    <col min="6162" max="6400" width="10.6640625" style="117"/>
    <col min="6401" max="6401" width="8.88671875" style="117" customWidth="1"/>
    <col min="6402" max="6411" width="14.5546875" style="117" customWidth="1"/>
    <col min="6412" max="6412" width="14.6640625" style="117" customWidth="1"/>
    <col min="6413" max="6413" width="16.6640625" style="117" bestFit="1" customWidth="1"/>
    <col min="6414" max="6414" width="3.88671875" style="117" customWidth="1"/>
    <col min="6415" max="6415" width="6.109375" style="117" customWidth="1"/>
    <col min="6416" max="6416" width="0.44140625" style="117" customWidth="1"/>
    <col min="6417" max="6417" width="7.6640625" style="117" customWidth="1"/>
    <col min="6418" max="6656" width="10.6640625" style="117"/>
    <col min="6657" max="6657" width="8.88671875" style="117" customWidth="1"/>
    <col min="6658" max="6667" width="14.5546875" style="117" customWidth="1"/>
    <col min="6668" max="6668" width="14.6640625" style="117" customWidth="1"/>
    <col min="6669" max="6669" width="16.6640625" style="117" bestFit="1" customWidth="1"/>
    <col min="6670" max="6670" width="3.88671875" style="117" customWidth="1"/>
    <col min="6671" max="6671" width="6.109375" style="117" customWidth="1"/>
    <col min="6672" max="6672" width="0.44140625" style="117" customWidth="1"/>
    <col min="6673" max="6673" width="7.6640625" style="117" customWidth="1"/>
    <col min="6674" max="6912" width="10.6640625" style="117"/>
    <col min="6913" max="6913" width="8.88671875" style="117" customWidth="1"/>
    <col min="6914" max="6923" width="14.5546875" style="117" customWidth="1"/>
    <col min="6924" max="6924" width="14.6640625" style="117" customWidth="1"/>
    <col min="6925" max="6925" width="16.6640625" style="117" bestFit="1" customWidth="1"/>
    <col min="6926" max="6926" width="3.88671875" style="117" customWidth="1"/>
    <col min="6927" max="6927" width="6.109375" style="117" customWidth="1"/>
    <col min="6928" max="6928" width="0.44140625" style="117" customWidth="1"/>
    <col min="6929" max="6929" width="7.6640625" style="117" customWidth="1"/>
    <col min="6930" max="7168" width="10.6640625" style="117"/>
    <col min="7169" max="7169" width="8.88671875" style="117" customWidth="1"/>
    <col min="7170" max="7179" width="14.5546875" style="117" customWidth="1"/>
    <col min="7180" max="7180" width="14.6640625" style="117" customWidth="1"/>
    <col min="7181" max="7181" width="16.6640625" style="117" bestFit="1" customWidth="1"/>
    <col min="7182" max="7182" width="3.88671875" style="117" customWidth="1"/>
    <col min="7183" max="7183" width="6.109375" style="117" customWidth="1"/>
    <col min="7184" max="7184" width="0.44140625" style="117" customWidth="1"/>
    <col min="7185" max="7185" width="7.6640625" style="117" customWidth="1"/>
    <col min="7186" max="7424" width="10.6640625" style="117"/>
    <col min="7425" max="7425" width="8.88671875" style="117" customWidth="1"/>
    <col min="7426" max="7435" width="14.5546875" style="117" customWidth="1"/>
    <col min="7436" max="7436" width="14.6640625" style="117" customWidth="1"/>
    <col min="7437" max="7437" width="16.6640625" style="117" bestFit="1" customWidth="1"/>
    <col min="7438" max="7438" width="3.88671875" style="117" customWidth="1"/>
    <col min="7439" max="7439" width="6.109375" style="117" customWidth="1"/>
    <col min="7440" max="7440" width="0.44140625" style="117" customWidth="1"/>
    <col min="7441" max="7441" width="7.6640625" style="117" customWidth="1"/>
    <col min="7442" max="7680" width="10.6640625" style="117"/>
    <col min="7681" max="7681" width="8.88671875" style="117" customWidth="1"/>
    <col min="7682" max="7691" width="14.5546875" style="117" customWidth="1"/>
    <col min="7692" max="7692" width="14.6640625" style="117" customWidth="1"/>
    <col min="7693" max="7693" width="16.6640625" style="117" bestFit="1" customWidth="1"/>
    <col min="7694" max="7694" width="3.88671875" style="117" customWidth="1"/>
    <col min="7695" max="7695" width="6.109375" style="117" customWidth="1"/>
    <col min="7696" max="7696" width="0.44140625" style="117" customWidth="1"/>
    <col min="7697" max="7697" width="7.6640625" style="117" customWidth="1"/>
    <col min="7698" max="7936" width="10.6640625" style="117"/>
    <col min="7937" max="7937" width="8.88671875" style="117" customWidth="1"/>
    <col min="7938" max="7947" width="14.5546875" style="117" customWidth="1"/>
    <col min="7948" max="7948" width="14.6640625" style="117" customWidth="1"/>
    <col min="7949" max="7949" width="16.6640625" style="117" bestFit="1" customWidth="1"/>
    <col min="7950" max="7950" width="3.88671875" style="117" customWidth="1"/>
    <col min="7951" max="7951" width="6.109375" style="117" customWidth="1"/>
    <col min="7952" max="7952" width="0.44140625" style="117" customWidth="1"/>
    <col min="7953" max="7953" width="7.6640625" style="117" customWidth="1"/>
    <col min="7954" max="8192" width="10.6640625" style="117"/>
    <col min="8193" max="8193" width="8.88671875" style="117" customWidth="1"/>
    <col min="8194" max="8203" width="14.5546875" style="117" customWidth="1"/>
    <col min="8204" max="8204" width="14.6640625" style="117" customWidth="1"/>
    <col min="8205" max="8205" width="16.6640625" style="117" bestFit="1" customWidth="1"/>
    <col min="8206" max="8206" width="3.88671875" style="117" customWidth="1"/>
    <col min="8207" max="8207" width="6.109375" style="117" customWidth="1"/>
    <col min="8208" max="8208" width="0.44140625" style="117" customWidth="1"/>
    <col min="8209" max="8209" width="7.6640625" style="117" customWidth="1"/>
    <col min="8210" max="8448" width="10.6640625" style="117"/>
    <col min="8449" max="8449" width="8.88671875" style="117" customWidth="1"/>
    <col min="8450" max="8459" width="14.5546875" style="117" customWidth="1"/>
    <col min="8460" max="8460" width="14.6640625" style="117" customWidth="1"/>
    <col min="8461" max="8461" width="16.6640625" style="117" bestFit="1" customWidth="1"/>
    <col min="8462" max="8462" width="3.88671875" style="117" customWidth="1"/>
    <col min="8463" max="8463" width="6.109375" style="117" customWidth="1"/>
    <col min="8464" max="8464" width="0.44140625" style="117" customWidth="1"/>
    <col min="8465" max="8465" width="7.6640625" style="117" customWidth="1"/>
    <col min="8466" max="8704" width="10.6640625" style="117"/>
    <col min="8705" max="8705" width="8.88671875" style="117" customWidth="1"/>
    <col min="8706" max="8715" width="14.5546875" style="117" customWidth="1"/>
    <col min="8716" max="8716" width="14.6640625" style="117" customWidth="1"/>
    <col min="8717" max="8717" width="16.6640625" style="117" bestFit="1" customWidth="1"/>
    <col min="8718" max="8718" width="3.88671875" style="117" customWidth="1"/>
    <col min="8719" max="8719" width="6.109375" style="117" customWidth="1"/>
    <col min="8720" max="8720" width="0.44140625" style="117" customWidth="1"/>
    <col min="8721" max="8721" width="7.6640625" style="117" customWidth="1"/>
    <col min="8722" max="8960" width="10.6640625" style="117"/>
    <col min="8961" max="8961" width="8.88671875" style="117" customWidth="1"/>
    <col min="8962" max="8971" width="14.5546875" style="117" customWidth="1"/>
    <col min="8972" max="8972" width="14.6640625" style="117" customWidth="1"/>
    <col min="8973" max="8973" width="16.6640625" style="117" bestFit="1" customWidth="1"/>
    <col min="8974" max="8974" width="3.88671875" style="117" customWidth="1"/>
    <col min="8975" max="8975" width="6.109375" style="117" customWidth="1"/>
    <col min="8976" max="8976" width="0.44140625" style="117" customWidth="1"/>
    <col min="8977" max="8977" width="7.6640625" style="117" customWidth="1"/>
    <col min="8978" max="9216" width="10.6640625" style="117"/>
    <col min="9217" max="9217" width="8.88671875" style="117" customWidth="1"/>
    <col min="9218" max="9227" width="14.5546875" style="117" customWidth="1"/>
    <col min="9228" max="9228" width="14.6640625" style="117" customWidth="1"/>
    <col min="9229" max="9229" width="16.6640625" style="117" bestFit="1" customWidth="1"/>
    <col min="9230" max="9230" width="3.88671875" style="117" customWidth="1"/>
    <col min="9231" max="9231" width="6.109375" style="117" customWidth="1"/>
    <col min="9232" max="9232" width="0.44140625" style="117" customWidth="1"/>
    <col min="9233" max="9233" width="7.6640625" style="117" customWidth="1"/>
    <col min="9234" max="9472" width="10.6640625" style="117"/>
    <col min="9473" max="9473" width="8.88671875" style="117" customWidth="1"/>
    <col min="9474" max="9483" width="14.5546875" style="117" customWidth="1"/>
    <col min="9484" max="9484" width="14.6640625" style="117" customWidth="1"/>
    <col min="9485" max="9485" width="16.6640625" style="117" bestFit="1" customWidth="1"/>
    <col min="9486" max="9486" width="3.88671875" style="117" customWidth="1"/>
    <col min="9487" max="9487" width="6.109375" style="117" customWidth="1"/>
    <col min="9488" max="9488" width="0.44140625" style="117" customWidth="1"/>
    <col min="9489" max="9489" width="7.6640625" style="117" customWidth="1"/>
    <col min="9490" max="9728" width="10.6640625" style="117"/>
    <col min="9729" max="9729" width="8.88671875" style="117" customWidth="1"/>
    <col min="9730" max="9739" width="14.5546875" style="117" customWidth="1"/>
    <col min="9740" max="9740" width="14.6640625" style="117" customWidth="1"/>
    <col min="9741" max="9741" width="16.6640625" style="117" bestFit="1" customWidth="1"/>
    <col min="9742" max="9742" width="3.88671875" style="117" customWidth="1"/>
    <col min="9743" max="9743" width="6.109375" style="117" customWidth="1"/>
    <col min="9744" max="9744" width="0.44140625" style="117" customWidth="1"/>
    <col min="9745" max="9745" width="7.6640625" style="117" customWidth="1"/>
    <col min="9746" max="9984" width="10.6640625" style="117"/>
    <col min="9985" max="9985" width="8.88671875" style="117" customWidth="1"/>
    <col min="9986" max="9995" width="14.5546875" style="117" customWidth="1"/>
    <col min="9996" max="9996" width="14.6640625" style="117" customWidth="1"/>
    <col min="9997" max="9997" width="16.6640625" style="117" bestFit="1" customWidth="1"/>
    <col min="9998" max="9998" width="3.88671875" style="117" customWidth="1"/>
    <col min="9999" max="9999" width="6.109375" style="117" customWidth="1"/>
    <col min="10000" max="10000" width="0.44140625" style="117" customWidth="1"/>
    <col min="10001" max="10001" width="7.6640625" style="117" customWidth="1"/>
    <col min="10002" max="10240" width="10.6640625" style="117"/>
    <col min="10241" max="10241" width="8.88671875" style="117" customWidth="1"/>
    <col min="10242" max="10251" width="14.5546875" style="117" customWidth="1"/>
    <col min="10252" max="10252" width="14.6640625" style="117" customWidth="1"/>
    <col min="10253" max="10253" width="16.6640625" style="117" bestFit="1" customWidth="1"/>
    <col min="10254" max="10254" width="3.88671875" style="117" customWidth="1"/>
    <col min="10255" max="10255" width="6.109375" style="117" customWidth="1"/>
    <col min="10256" max="10256" width="0.44140625" style="117" customWidth="1"/>
    <col min="10257" max="10257" width="7.6640625" style="117" customWidth="1"/>
    <col min="10258" max="10496" width="10.6640625" style="117"/>
    <col min="10497" max="10497" width="8.88671875" style="117" customWidth="1"/>
    <col min="10498" max="10507" width="14.5546875" style="117" customWidth="1"/>
    <col min="10508" max="10508" width="14.6640625" style="117" customWidth="1"/>
    <col min="10509" max="10509" width="16.6640625" style="117" bestFit="1" customWidth="1"/>
    <col min="10510" max="10510" width="3.88671875" style="117" customWidth="1"/>
    <col min="10511" max="10511" width="6.109375" style="117" customWidth="1"/>
    <col min="10512" max="10512" width="0.44140625" style="117" customWidth="1"/>
    <col min="10513" max="10513" width="7.6640625" style="117" customWidth="1"/>
    <col min="10514" max="10752" width="10.6640625" style="117"/>
    <col min="10753" max="10753" width="8.88671875" style="117" customWidth="1"/>
    <col min="10754" max="10763" width="14.5546875" style="117" customWidth="1"/>
    <col min="10764" max="10764" width="14.6640625" style="117" customWidth="1"/>
    <col min="10765" max="10765" width="16.6640625" style="117" bestFit="1" customWidth="1"/>
    <col min="10766" max="10766" width="3.88671875" style="117" customWidth="1"/>
    <col min="10767" max="10767" width="6.109375" style="117" customWidth="1"/>
    <col min="10768" max="10768" width="0.44140625" style="117" customWidth="1"/>
    <col min="10769" max="10769" width="7.6640625" style="117" customWidth="1"/>
    <col min="10770" max="11008" width="10.6640625" style="117"/>
    <col min="11009" max="11009" width="8.88671875" style="117" customWidth="1"/>
    <col min="11010" max="11019" width="14.5546875" style="117" customWidth="1"/>
    <col min="11020" max="11020" width="14.6640625" style="117" customWidth="1"/>
    <col min="11021" max="11021" width="16.6640625" style="117" bestFit="1" customWidth="1"/>
    <col min="11022" max="11022" width="3.88671875" style="117" customWidth="1"/>
    <col min="11023" max="11023" width="6.109375" style="117" customWidth="1"/>
    <col min="11024" max="11024" width="0.44140625" style="117" customWidth="1"/>
    <col min="11025" max="11025" width="7.6640625" style="117" customWidth="1"/>
    <col min="11026" max="11264" width="10.6640625" style="117"/>
    <col min="11265" max="11265" width="8.88671875" style="117" customWidth="1"/>
    <col min="11266" max="11275" width="14.5546875" style="117" customWidth="1"/>
    <col min="11276" max="11276" width="14.6640625" style="117" customWidth="1"/>
    <col min="11277" max="11277" width="16.6640625" style="117" bestFit="1" customWidth="1"/>
    <col min="11278" max="11278" width="3.88671875" style="117" customWidth="1"/>
    <col min="11279" max="11279" width="6.109375" style="117" customWidth="1"/>
    <col min="11280" max="11280" width="0.44140625" style="117" customWidth="1"/>
    <col min="11281" max="11281" width="7.6640625" style="117" customWidth="1"/>
    <col min="11282" max="11520" width="10.6640625" style="117"/>
    <col min="11521" max="11521" width="8.88671875" style="117" customWidth="1"/>
    <col min="11522" max="11531" width="14.5546875" style="117" customWidth="1"/>
    <col min="11532" max="11532" width="14.6640625" style="117" customWidth="1"/>
    <col min="11533" max="11533" width="16.6640625" style="117" bestFit="1" customWidth="1"/>
    <col min="11534" max="11534" width="3.88671875" style="117" customWidth="1"/>
    <col min="11535" max="11535" width="6.109375" style="117" customWidth="1"/>
    <col min="11536" max="11536" width="0.44140625" style="117" customWidth="1"/>
    <col min="11537" max="11537" width="7.6640625" style="117" customWidth="1"/>
    <col min="11538" max="11776" width="10.6640625" style="117"/>
    <col min="11777" max="11777" width="8.88671875" style="117" customWidth="1"/>
    <col min="11778" max="11787" width="14.5546875" style="117" customWidth="1"/>
    <col min="11788" max="11788" width="14.6640625" style="117" customWidth="1"/>
    <col min="11789" max="11789" width="16.6640625" style="117" bestFit="1" customWidth="1"/>
    <col min="11790" max="11790" width="3.88671875" style="117" customWidth="1"/>
    <col min="11791" max="11791" width="6.109375" style="117" customWidth="1"/>
    <col min="11792" max="11792" width="0.44140625" style="117" customWidth="1"/>
    <col min="11793" max="11793" width="7.6640625" style="117" customWidth="1"/>
    <col min="11794" max="12032" width="10.6640625" style="117"/>
    <col min="12033" max="12033" width="8.88671875" style="117" customWidth="1"/>
    <col min="12034" max="12043" width="14.5546875" style="117" customWidth="1"/>
    <col min="12044" max="12044" width="14.6640625" style="117" customWidth="1"/>
    <col min="12045" max="12045" width="16.6640625" style="117" bestFit="1" customWidth="1"/>
    <col min="12046" max="12046" width="3.88671875" style="117" customWidth="1"/>
    <col min="12047" max="12047" width="6.109375" style="117" customWidth="1"/>
    <col min="12048" max="12048" width="0.44140625" style="117" customWidth="1"/>
    <col min="12049" max="12049" width="7.6640625" style="117" customWidth="1"/>
    <col min="12050" max="12288" width="10.6640625" style="117"/>
    <col min="12289" max="12289" width="8.88671875" style="117" customWidth="1"/>
    <col min="12290" max="12299" width="14.5546875" style="117" customWidth="1"/>
    <col min="12300" max="12300" width="14.6640625" style="117" customWidth="1"/>
    <col min="12301" max="12301" width="16.6640625" style="117" bestFit="1" customWidth="1"/>
    <col min="12302" max="12302" width="3.88671875" style="117" customWidth="1"/>
    <col min="12303" max="12303" width="6.109375" style="117" customWidth="1"/>
    <col min="12304" max="12304" width="0.44140625" style="117" customWidth="1"/>
    <col min="12305" max="12305" width="7.6640625" style="117" customWidth="1"/>
    <col min="12306" max="12544" width="10.6640625" style="117"/>
    <col min="12545" max="12545" width="8.88671875" style="117" customWidth="1"/>
    <col min="12546" max="12555" width="14.5546875" style="117" customWidth="1"/>
    <col min="12556" max="12556" width="14.6640625" style="117" customWidth="1"/>
    <col min="12557" max="12557" width="16.6640625" style="117" bestFit="1" customWidth="1"/>
    <col min="12558" max="12558" width="3.88671875" style="117" customWidth="1"/>
    <col min="12559" max="12559" width="6.109375" style="117" customWidth="1"/>
    <col min="12560" max="12560" width="0.44140625" style="117" customWidth="1"/>
    <col min="12561" max="12561" width="7.6640625" style="117" customWidth="1"/>
    <col min="12562" max="12800" width="10.6640625" style="117"/>
    <col min="12801" max="12801" width="8.88671875" style="117" customWidth="1"/>
    <col min="12802" max="12811" width="14.5546875" style="117" customWidth="1"/>
    <col min="12812" max="12812" width="14.6640625" style="117" customWidth="1"/>
    <col min="12813" max="12813" width="16.6640625" style="117" bestFit="1" customWidth="1"/>
    <col min="12814" max="12814" width="3.88671875" style="117" customWidth="1"/>
    <col min="12815" max="12815" width="6.109375" style="117" customWidth="1"/>
    <col min="12816" max="12816" width="0.44140625" style="117" customWidth="1"/>
    <col min="12817" max="12817" width="7.6640625" style="117" customWidth="1"/>
    <col min="12818" max="13056" width="10.6640625" style="117"/>
    <col min="13057" max="13057" width="8.88671875" style="117" customWidth="1"/>
    <col min="13058" max="13067" width="14.5546875" style="117" customWidth="1"/>
    <col min="13068" max="13068" width="14.6640625" style="117" customWidth="1"/>
    <col min="13069" max="13069" width="16.6640625" style="117" bestFit="1" customWidth="1"/>
    <col min="13070" max="13070" width="3.88671875" style="117" customWidth="1"/>
    <col min="13071" max="13071" width="6.109375" style="117" customWidth="1"/>
    <col min="13072" max="13072" width="0.44140625" style="117" customWidth="1"/>
    <col min="13073" max="13073" width="7.6640625" style="117" customWidth="1"/>
    <col min="13074" max="13312" width="10.6640625" style="117"/>
    <col min="13313" max="13313" width="8.88671875" style="117" customWidth="1"/>
    <col min="13314" max="13323" width="14.5546875" style="117" customWidth="1"/>
    <col min="13324" max="13324" width="14.6640625" style="117" customWidth="1"/>
    <col min="13325" max="13325" width="16.6640625" style="117" bestFit="1" customWidth="1"/>
    <col min="13326" max="13326" width="3.88671875" style="117" customWidth="1"/>
    <col min="13327" max="13327" width="6.109375" style="117" customWidth="1"/>
    <col min="13328" max="13328" width="0.44140625" style="117" customWidth="1"/>
    <col min="13329" max="13329" width="7.6640625" style="117" customWidth="1"/>
    <col min="13330" max="13568" width="10.6640625" style="117"/>
    <col min="13569" max="13569" width="8.88671875" style="117" customWidth="1"/>
    <col min="13570" max="13579" width="14.5546875" style="117" customWidth="1"/>
    <col min="13580" max="13580" width="14.6640625" style="117" customWidth="1"/>
    <col min="13581" max="13581" width="16.6640625" style="117" bestFit="1" customWidth="1"/>
    <col min="13582" max="13582" width="3.88671875" style="117" customWidth="1"/>
    <col min="13583" max="13583" width="6.109375" style="117" customWidth="1"/>
    <col min="13584" max="13584" width="0.44140625" style="117" customWidth="1"/>
    <col min="13585" max="13585" width="7.6640625" style="117" customWidth="1"/>
    <col min="13586" max="13824" width="10.6640625" style="117"/>
    <col min="13825" max="13825" width="8.88671875" style="117" customWidth="1"/>
    <col min="13826" max="13835" width="14.5546875" style="117" customWidth="1"/>
    <col min="13836" max="13836" width="14.6640625" style="117" customWidth="1"/>
    <col min="13837" max="13837" width="16.6640625" style="117" bestFit="1" customWidth="1"/>
    <col min="13838" max="13838" width="3.88671875" style="117" customWidth="1"/>
    <col min="13839" max="13839" width="6.109375" style="117" customWidth="1"/>
    <col min="13840" max="13840" width="0.44140625" style="117" customWidth="1"/>
    <col min="13841" max="13841" width="7.6640625" style="117" customWidth="1"/>
    <col min="13842" max="14080" width="10.6640625" style="117"/>
    <col min="14081" max="14081" width="8.88671875" style="117" customWidth="1"/>
    <col min="14082" max="14091" width="14.5546875" style="117" customWidth="1"/>
    <col min="14092" max="14092" width="14.6640625" style="117" customWidth="1"/>
    <col min="14093" max="14093" width="16.6640625" style="117" bestFit="1" customWidth="1"/>
    <col min="14094" max="14094" width="3.88671875" style="117" customWidth="1"/>
    <col min="14095" max="14095" width="6.109375" style="117" customWidth="1"/>
    <col min="14096" max="14096" width="0.44140625" style="117" customWidth="1"/>
    <col min="14097" max="14097" width="7.6640625" style="117" customWidth="1"/>
    <col min="14098" max="14336" width="10.6640625" style="117"/>
    <col min="14337" max="14337" width="8.88671875" style="117" customWidth="1"/>
    <col min="14338" max="14347" width="14.5546875" style="117" customWidth="1"/>
    <col min="14348" max="14348" width="14.6640625" style="117" customWidth="1"/>
    <col min="14349" max="14349" width="16.6640625" style="117" bestFit="1" customWidth="1"/>
    <col min="14350" max="14350" width="3.88671875" style="117" customWidth="1"/>
    <col min="14351" max="14351" width="6.109375" style="117" customWidth="1"/>
    <col min="14352" max="14352" width="0.44140625" style="117" customWidth="1"/>
    <col min="14353" max="14353" width="7.6640625" style="117" customWidth="1"/>
    <col min="14354" max="14592" width="10.6640625" style="117"/>
    <col min="14593" max="14593" width="8.88671875" style="117" customWidth="1"/>
    <col min="14594" max="14603" width="14.5546875" style="117" customWidth="1"/>
    <col min="14604" max="14604" width="14.6640625" style="117" customWidth="1"/>
    <col min="14605" max="14605" width="16.6640625" style="117" bestFit="1" customWidth="1"/>
    <col min="14606" max="14606" width="3.88671875" style="117" customWidth="1"/>
    <col min="14607" max="14607" width="6.109375" style="117" customWidth="1"/>
    <col min="14608" max="14608" width="0.44140625" style="117" customWidth="1"/>
    <col min="14609" max="14609" width="7.6640625" style="117" customWidth="1"/>
    <col min="14610" max="14848" width="10.6640625" style="117"/>
    <col min="14849" max="14849" width="8.88671875" style="117" customWidth="1"/>
    <col min="14850" max="14859" width="14.5546875" style="117" customWidth="1"/>
    <col min="14860" max="14860" width="14.6640625" style="117" customWidth="1"/>
    <col min="14861" max="14861" width="16.6640625" style="117" bestFit="1" customWidth="1"/>
    <col min="14862" max="14862" width="3.88671875" style="117" customWidth="1"/>
    <col min="14863" max="14863" width="6.109375" style="117" customWidth="1"/>
    <col min="14864" max="14864" width="0.44140625" style="117" customWidth="1"/>
    <col min="14865" max="14865" width="7.6640625" style="117" customWidth="1"/>
    <col min="14866" max="15104" width="10.6640625" style="117"/>
    <col min="15105" max="15105" width="8.88671875" style="117" customWidth="1"/>
    <col min="15106" max="15115" width="14.5546875" style="117" customWidth="1"/>
    <col min="15116" max="15116" width="14.6640625" style="117" customWidth="1"/>
    <col min="15117" max="15117" width="16.6640625" style="117" bestFit="1" customWidth="1"/>
    <col min="15118" max="15118" width="3.88671875" style="117" customWidth="1"/>
    <col min="15119" max="15119" width="6.109375" style="117" customWidth="1"/>
    <col min="15120" max="15120" width="0.44140625" style="117" customWidth="1"/>
    <col min="15121" max="15121" width="7.6640625" style="117" customWidth="1"/>
    <col min="15122" max="15360" width="10.6640625" style="117"/>
    <col min="15361" max="15361" width="8.88671875" style="117" customWidth="1"/>
    <col min="15362" max="15371" width="14.5546875" style="117" customWidth="1"/>
    <col min="15372" max="15372" width="14.6640625" style="117" customWidth="1"/>
    <col min="15373" max="15373" width="16.6640625" style="117" bestFit="1" customWidth="1"/>
    <col min="15374" max="15374" width="3.88671875" style="117" customWidth="1"/>
    <col min="15375" max="15375" width="6.109375" style="117" customWidth="1"/>
    <col min="15376" max="15376" width="0.44140625" style="117" customWidth="1"/>
    <col min="15377" max="15377" width="7.6640625" style="117" customWidth="1"/>
    <col min="15378" max="15616" width="10.6640625" style="117"/>
    <col min="15617" max="15617" width="8.88671875" style="117" customWidth="1"/>
    <col min="15618" max="15627" width="14.5546875" style="117" customWidth="1"/>
    <col min="15628" max="15628" width="14.6640625" style="117" customWidth="1"/>
    <col min="15629" max="15629" width="16.6640625" style="117" bestFit="1" customWidth="1"/>
    <col min="15630" max="15630" width="3.88671875" style="117" customWidth="1"/>
    <col min="15631" max="15631" width="6.109375" style="117" customWidth="1"/>
    <col min="15632" max="15632" width="0.44140625" style="117" customWidth="1"/>
    <col min="15633" max="15633" width="7.6640625" style="117" customWidth="1"/>
    <col min="15634" max="15872" width="10.6640625" style="117"/>
    <col min="15873" max="15873" width="8.88671875" style="117" customWidth="1"/>
    <col min="15874" max="15883" width="14.5546875" style="117" customWidth="1"/>
    <col min="15884" max="15884" width="14.6640625" style="117" customWidth="1"/>
    <col min="15885" max="15885" width="16.6640625" style="117" bestFit="1" customWidth="1"/>
    <col min="15886" max="15886" width="3.88671875" style="117" customWidth="1"/>
    <col min="15887" max="15887" width="6.109375" style="117" customWidth="1"/>
    <col min="15888" max="15888" width="0.44140625" style="117" customWidth="1"/>
    <col min="15889" max="15889" width="7.6640625" style="117" customWidth="1"/>
    <col min="15890" max="16128" width="10.6640625" style="117"/>
    <col min="16129" max="16129" width="8.88671875" style="117" customWidth="1"/>
    <col min="16130" max="16139" width="14.5546875" style="117" customWidth="1"/>
    <col min="16140" max="16140" width="14.6640625" style="117" customWidth="1"/>
    <col min="16141" max="16141" width="16.6640625" style="117" bestFit="1" customWidth="1"/>
    <col min="16142" max="16142" width="3.88671875" style="117" customWidth="1"/>
    <col min="16143" max="16143" width="6.109375" style="117" customWidth="1"/>
    <col min="16144" max="16144" width="0.44140625" style="117" customWidth="1"/>
    <col min="16145" max="16145" width="7.6640625" style="117" customWidth="1"/>
    <col min="16146" max="16384" width="10.6640625" style="117"/>
  </cols>
  <sheetData>
    <row r="1" spans="1:20" s="91" customFormat="1" ht="20.25" customHeight="1">
      <c r="A1" s="90" t="s">
        <v>45</v>
      </c>
      <c r="B1" s="93"/>
      <c r="C1" s="580"/>
      <c r="D1" s="581"/>
      <c r="F1" s="1106" t="s">
        <v>724</v>
      </c>
      <c r="G1" s="94"/>
      <c r="H1" s="582"/>
      <c r="I1" s="96"/>
      <c r="J1" s="92"/>
      <c r="K1" s="97"/>
      <c r="L1" s="93"/>
      <c r="M1" s="96"/>
    </row>
    <row r="2" spans="1:20" s="91" customFormat="1" ht="21" customHeight="1">
      <c r="A2" s="48" t="s">
        <v>46</v>
      </c>
      <c r="B2" s="100"/>
      <c r="C2" s="583"/>
      <c r="D2" s="584"/>
      <c r="E2" s="98"/>
      <c r="F2" s="101"/>
      <c r="G2" s="102"/>
      <c r="H2" s="101"/>
      <c r="I2" s="104"/>
      <c r="J2" s="99"/>
      <c r="K2" s="99"/>
      <c r="L2" s="130"/>
      <c r="M2" s="131" t="s">
        <v>17</v>
      </c>
    </row>
    <row r="3" spans="1:20" s="52" customFormat="1" ht="15.75" customHeight="1">
      <c r="A3" s="1335"/>
      <c r="B3" s="1338" t="s">
        <v>22</v>
      </c>
      <c r="C3" s="1339"/>
      <c r="D3" s="1340"/>
      <c r="E3" s="1341" t="s">
        <v>1</v>
      </c>
      <c r="F3" s="1342"/>
      <c r="G3" s="1342"/>
      <c r="H3" s="1339" t="s">
        <v>2</v>
      </c>
      <c r="I3" s="1339"/>
      <c r="J3" s="1339"/>
      <c r="K3" s="1339"/>
      <c r="L3" s="1344" t="s">
        <v>3</v>
      </c>
      <c r="M3" s="1344"/>
    </row>
    <row r="4" spans="1:20" s="56" customFormat="1" ht="15.75" customHeight="1">
      <c r="A4" s="1336"/>
      <c r="B4" s="553" t="s">
        <v>5</v>
      </c>
      <c r="C4" s="564" t="s">
        <v>24</v>
      </c>
      <c r="D4" s="132" t="s">
        <v>18</v>
      </c>
      <c r="E4" s="553" t="s">
        <v>5</v>
      </c>
      <c r="F4" s="564" t="s">
        <v>24</v>
      </c>
      <c r="G4" s="133" t="s">
        <v>19</v>
      </c>
      <c r="H4" s="585" t="s">
        <v>5</v>
      </c>
      <c r="I4" s="564" t="s">
        <v>24</v>
      </c>
      <c r="J4" s="134" t="s">
        <v>7</v>
      </c>
      <c r="K4" s="134" t="s">
        <v>8</v>
      </c>
      <c r="L4" s="552" t="s">
        <v>5</v>
      </c>
      <c r="M4" s="564" t="s">
        <v>24</v>
      </c>
    </row>
    <row r="5" spans="1:20" s="56" customFormat="1" ht="17.25" customHeight="1">
      <c r="A5" s="1337"/>
      <c r="B5" s="554" t="s">
        <v>9</v>
      </c>
      <c r="C5" s="565" t="s">
        <v>25</v>
      </c>
      <c r="D5" s="135" t="s">
        <v>14</v>
      </c>
      <c r="E5" s="554" t="s">
        <v>9</v>
      </c>
      <c r="F5" s="565" t="s">
        <v>25</v>
      </c>
      <c r="G5" s="58" t="s">
        <v>26</v>
      </c>
      <c r="H5" s="586" t="s">
        <v>9</v>
      </c>
      <c r="I5" s="565" t="s">
        <v>25</v>
      </c>
      <c r="J5" s="57" t="s">
        <v>27</v>
      </c>
      <c r="K5" s="57" t="s">
        <v>54</v>
      </c>
      <c r="L5" s="554" t="s">
        <v>9</v>
      </c>
      <c r="M5" s="565" t="s">
        <v>25</v>
      </c>
    </row>
    <row r="6" spans="1:20" s="77" customFormat="1" ht="15.6" hidden="1">
      <c r="A6" s="60" t="s">
        <v>726</v>
      </c>
      <c r="B6" s="587">
        <v>11738.727564000001</v>
      </c>
      <c r="C6" s="588" t="e">
        <f t="shared" ref="C6" si="0">(B6-#REF!)/#REF!*100</f>
        <v>#REF!</v>
      </c>
      <c r="D6" s="589">
        <f t="shared" ref="D6:D17" si="1">B6/E6*100</f>
        <v>72.953118530175942</v>
      </c>
      <c r="E6" s="61">
        <v>16090.78241</v>
      </c>
      <c r="F6" s="62" t="e">
        <f t="shared" ref="F6" si="2">(E6-#REF!)/#REF!*100</f>
        <v>#REF!</v>
      </c>
      <c r="G6" s="64">
        <f t="shared" ref="G6:G17" si="3">E6/B6*100</f>
        <v>137.07433213925808</v>
      </c>
      <c r="H6" s="111">
        <f t="shared" ref="H6:H17" si="4">B6+E6</f>
        <v>27829.509974000001</v>
      </c>
      <c r="I6" s="62" t="e">
        <f t="shared" ref="I6" si="5">(H6-#REF!)/#REF!*100</f>
        <v>#REF!</v>
      </c>
      <c r="J6" s="64">
        <f t="shared" ref="J6:J17" si="6">B6/H6*100</f>
        <v>42.180863317273733</v>
      </c>
      <c r="K6" s="64">
        <f t="shared" ref="K6:K17" si="7">E6/H6*100</f>
        <v>57.819136682726267</v>
      </c>
      <c r="L6" s="111">
        <f t="shared" ref="L6:L17" si="8">B6-E6</f>
        <v>-4352.0548459999991</v>
      </c>
      <c r="M6" s="136" t="e">
        <f t="shared" ref="M6" si="9">(L6-#REF!)/#REF!*100</f>
        <v>#REF!</v>
      </c>
      <c r="O6" s="112"/>
      <c r="Q6" s="137"/>
      <c r="R6" s="137"/>
      <c r="S6" s="115"/>
      <c r="T6" s="138"/>
    </row>
    <row r="7" spans="1:20" s="77" customFormat="1" ht="15.6" hidden="1">
      <c r="A7" s="60" t="s">
        <v>28</v>
      </c>
      <c r="B7" s="65">
        <v>12643.609012999999</v>
      </c>
      <c r="C7" s="588" t="e">
        <f t="shared" ref="C7" si="10">(B7-#REF!)/#REF!*100</f>
        <v>#REF!</v>
      </c>
      <c r="D7" s="589">
        <f t="shared" si="1"/>
        <v>77.72851399243072</v>
      </c>
      <c r="E7" s="61">
        <v>16266.371713</v>
      </c>
      <c r="F7" s="62" t="e">
        <f t="shared" ref="F7" si="11">(E7-#REF!)/#REF!*100</f>
        <v>#REF!</v>
      </c>
      <c r="G7" s="64">
        <f t="shared" si="3"/>
        <v>128.65291623835506</v>
      </c>
      <c r="H7" s="111">
        <f t="shared" si="4"/>
        <v>28909.980726000002</v>
      </c>
      <c r="I7" s="62" t="e">
        <f t="shared" ref="I7" si="12">(H7-#REF!)/#REF!*100</f>
        <v>#REF!</v>
      </c>
      <c r="J7" s="64">
        <f t="shared" si="6"/>
        <v>43.734408309823095</v>
      </c>
      <c r="K7" s="64">
        <f t="shared" si="7"/>
        <v>56.265591690176898</v>
      </c>
      <c r="L7" s="111">
        <f t="shared" si="8"/>
        <v>-3622.7627000000011</v>
      </c>
      <c r="M7" s="136" t="e">
        <f t="shared" ref="M7" si="13">(L7-#REF!)/#REF!*100</f>
        <v>#REF!</v>
      </c>
      <c r="O7" s="139"/>
      <c r="Q7" s="137"/>
      <c r="R7" s="137"/>
      <c r="S7" s="115"/>
      <c r="T7" s="138"/>
    </row>
    <row r="8" spans="1:20" s="77" customFormat="1" ht="15.6" hidden="1">
      <c r="A8" s="60" t="s">
        <v>29</v>
      </c>
      <c r="B8" s="65">
        <v>15075.608163000001</v>
      </c>
      <c r="C8" s="588" t="e">
        <f t="shared" ref="C8" si="14">(B8-#REF!)/#REF!*100</f>
        <v>#REF!</v>
      </c>
      <c r="D8" s="589">
        <f t="shared" si="1"/>
        <v>77.535875974549768</v>
      </c>
      <c r="E8" s="61">
        <v>19443.396973999999</v>
      </c>
      <c r="F8" s="62" t="e">
        <f t="shared" ref="F8" si="15">(E8-#REF!)/#REF!*100</f>
        <v>#REF!</v>
      </c>
      <c r="G8" s="64">
        <f t="shared" si="3"/>
        <v>128.97255463112819</v>
      </c>
      <c r="H8" s="111">
        <f t="shared" si="4"/>
        <v>34519.005137</v>
      </c>
      <c r="I8" s="62" t="e">
        <f t="shared" ref="I8" si="16">(H8-#REF!)/#REF!*100</f>
        <v>#REF!</v>
      </c>
      <c r="J8" s="64">
        <f t="shared" si="6"/>
        <v>43.673356468900252</v>
      </c>
      <c r="K8" s="64">
        <f t="shared" si="7"/>
        <v>56.326643531099741</v>
      </c>
      <c r="L8" s="111">
        <f t="shared" si="8"/>
        <v>-4367.7888109999985</v>
      </c>
      <c r="M8" s="136" t="e">
        <f t="shared" ref="M8" si="17">(L8-#REF!)/#REF!*100</f>
        <v>#REF!</v>
      </c>
      <c r="O8" s="112"/>
      <c r="Q8" s="137"/>
      <c r="R8" s="137"/>
      <c r="S8" s="115"/>
      <c r="T8" s="138"/>
    </row>
    <row r="9" spans="1:20" s="77" customFormat="1" ht="15.6" hidden="1">
      <c r="A9" s="60" t="s">
        <v>30</v>
      </c>
      <c r="B9" s="65">
        <v>13420.425676999999</v>
      </c>
      <c r="C9" s="588" t="e">
        <f t="shared" ref="C9" si="18">(B9-#REF!)/#REF!*100</f>
        <v>#REF!</v>
      </c>
      <c r="D9" s="589">
        <f t="shared" si="1"/>
        <v>75.12703880760219</v>
      </c>
      <c r="E9" s="61">
        <v>17863.642558</v>
      </c>
      <c r="F9" s="62" t="e">
        <f t="shared" ref="F9" si="19">(E9-#REF!)/#REF!*100</f>
        <v>#REF!</v>
      </c>
      <c r="G9" s="64">
        <f t="shared" si="3"/>
        <v>133.10786846809793</v>
      </c>
      <c r="H9" s="111">
        <f t="shared" si="4"/>
        <v>31284.068234999999</v>
      </c>
      <c r="I9" s="62" t="e">
        <f t="shared" ref="I9" si="20">(H9-#REF!)/#REF!*100</f>
        <v>#REF!</v>
      </c>
      <c r="J9" s="64">
        <f t="shared" si="6"/>
        <v>42.89859482529031</v>
      </c>
      <c r="K9" s="64">
        <f t="shared" si="7"/>
        <v>57.101405174709683</v>
      </c>
      <c r="L9" s="111">
        <f t="shared" si="8"/>
        <v>-4443.2168810000003</v>
      </c>
      <c r="M9" s="136" t="e">
        <f t="shared" ref="M9" si="21">(L9-#REF!)/#REF!*100</f>
        <v>#REF!</v>
      </c>
      <c r="O9" s="112"/>
      <c r="Q9" s="137"/>
      <c r="R9" s="137"/>
      <c r="S9" s="115"/>
      <c r="T9" s="138"/>
    </row>
    <row r="10" spans="1:20" s="77" customFormat="1" ht="15.6" hidden="1">
      <c r="A10" s="60" t="s">
        <v>31</v>
      </c>
      <c r="B10" s="65">
        <v>14213.768007000001</v>
      </c>
      <c r="C10" s="588" t="e">
        <f t="shared" ref="C10" si="22">(B10-#REF!)/#REF!*100</f>
        <v>#REF!</v>
      </c>
      <c r="D10" s="589">
        <f t="shared" si="1"/>
        <v>66.598050003132457</v>
      </c>
      <c r="E10" s="61">
        <v>21342.618900000001</v>
      </c>
      <c r="F10" s="62" t="e">
        <f t="shared" ref="F10" si="23">(E10-#REF!)/#REF!*100</f>
        <v>#REF!</v>
      </c>
      <c r="G10" s="64">
        <f t="shared" si="3"/>
        <v>150.15454655999156</v>
      </c>
      <c r="H10" s="111">
        <f t="shared" si="4"/>
        <v>35556.386907</v>
      </c>
      <c r="I10" s="62" t="e">
        <f t="shared" ref="I10" si="24">(H10-#REF!)/#REF!*100</f>
        <v>#REF!</v>
      </c>
      <c r="J10" s="64">
        <f t="shared" si="6"/>
        <v>39.975287827126579</v>
      </c>
      <c r="K10" s="64">
        <f t="shared" si="7"/>
        <v>60.024712172873429</v>
      </c>
      <c r="L10" s="111">
        <f t="shared" si="8"/>
        <v>-7128.8508930000007</v>
      </c>
      <c r="M10" s="136" t="e">
        <f t="shared" ref="M10" si="25">(L10-#REF!)/#REF!*100</f>
        <v>#REF!</v>
      </c>
      <c r="Q10" s="137"/>
      <c r="R10" s="137"/>
      <c r="S10" s="115"/>
    </row>
    <row r="11" spans="1:20" s="77" customFormat="1" ht="15.6" hidden="1">
      <c r="A11" s="60" t="s">
        <v>32</v>
      </c>
      <c r="B11" s="65">
        <v>13671.983566000001</v>
      </c>
      <c r="C11" s="588" t="e">
        <f t="shared" ref="C11" si="26">(B11-#REF!)/#REF!*100</f>
        <v>#REF!</v>
      </c>
      <c r="D11" s="589">
        <f t="shared" si="1"/>
        <v>69.860871646792887</v>
      </c>
      <c r="E11" s="61">
        <v>19570.302006999998</v>
      </c>
      <c r="F11" s="62" t="e">
        <f t="shared" ref="F11" si="27">(E11-#REF!)/#REF!*100</f>
        <v>#REF!</v>
      </c>
      <c r="G11" s="64">
        <f t="shared" si="3"/>
        <v>143.14164373096639</v>
      </c>
      <c r="H11" s="111">
        <f t="shared" si="4"/>
        <v>33242.285573000001</v>
      </c>
      <c r="I11" s="62" t="e">
        <f t="shared" ref="I11" si="28">(H11-#REF!)/#REF!*100</f>
        <v>#REF!</v>
      </c>
      <c r="J11" s="64">
        <f t="shared" si="6"/>
        <v>41.128289858338256</v>
      </c>
      <c r="K11" s="64">
        <f t="shared" si="7"/>
        <v>58.871710141661737</v>
      </c>
      <c r="L11" s="111">
        <f t="shared" si="8"/>
        <v>-5898.3184409999976</v>
      </c>
      <c r="M11" s="136" t="e">
        <f t="shared" ref="M11" si="29">(L11-#REF!)/#REF!*100</f>
        <v>#REF!</v>
      </c>
      <c r="O11" s="112"/>
      <c r="Q11" s="137"/>
      <c r="R11" s="137"/>
      <c r="S11" s="115"/>
      <c r="T11" s="138"/>
    </row>
    <row r="12" spans="1:20" s="77" customFormat="1" ht="15.6" hidden="1">
      <c r="A12" s="60" t="s">
        <v>33</v>
      </c>
      <c r="B12" s="65">
        <v>13179.496037000001</v>
      </c>
      <c r="C12" s="588" t="e">
        <f t="shared" ref="C12" si="30">(B12-#REF!)/#REF!*100</f>
        <v>#REF!</v>
      </c>
      <c r="D12" s="589">
        <f t="shared" si="1"/>
        <v>60.217810953088311</v>
      </c>
      <c r="E12" s="61">
        <v>21886.375190999999</v>
      </c>
      <c r="F12" s="62" t="e">
        <f t="shared" ref="F12" si="31">(E12-#REF!)/#REF!*100</f>
        <v>#REF!</v>
      </c>
      <c r="G12" s="64">
        <f t="shared" si="3"/>
        <v>166.06382466792647</v>
      </c>
      <c r="H12" s="111">
        <f t="shared" si="4"/>
        <v>35065.871228000004</v>
      </c>
      <c r="I12" s="62" t="e">
        <f t="shared" ref="I12" si="32">(H12-#REF!)/#REF!*100</f>
        <v>#REF!</v>
      </c>
      <c r="J12" s="64">
        <f t="shared" si="6"/>
        <v>37.58496673676315</v>
      </c>
      <c r="K12" s="64">
        <f t="shared" si="7"/>
        <v>62.415033263236843</v>
      </c>
      <c r="L12" s="111">
        <f t="shared" si="8"/>
        <v>-8706.8791539999984</v>
      </c>
      <c r="M12" s="136" t="e">
        <f t="shared" ref="M12" si="33">(L12-#REF!)/#REF!*100</f>
        <v>#REF!</v>
      </c>
      <c r="O12" s="139"/>
      <c r="Q12" s="137"/>
      <c r="R12" s="137"/>
      <c r="S12" s="115"/>
      <c r="T12" s="138"/>
    </row>
    <row r="13" spans="1:20" s="77" customFormat="1" ht="15.6" hidden="1">
      <c r="A13" s="60" t="s">
        <v>34</v>
      </c>
      <c r="B13" s="65">
        <v>13916.052548</v>
      </c>
      <c r="C13" s="588" t="e">
        <f t="shared" ref="C13:C17" si="34">(B13-#REF!)/#REF!*100</f>
        <v>#REF!</v>
      </c>
      <c r="D13" s="589">
        <f t="shared" si="1"/>
        <v>71.462818391405904</v>
      </c>
      <c r="E13" s="61">
        <v>19473.137026</v>
      </c>
      <c r="F13" s="62" t="e">
        <f t="shared" ref="F13:F17" si="35">(E13-#REF!)/#REF!*100</f>
        <v>#REF!</v>
      </c>
      <c r="G13" s="64">
        <f t="shared" si="3"/>
        <v>139.93290812054786</v>
      </c>
      <c r="H13" s="111">
        <f t="shared" si="4"/>
        <v>33389.189574000004</v>
      </c>
      <c r="I13" s="62" t="e">
        <f t="shared" ref="I13:I17" si="36">(H13-#REF!)/#REF!*100</f>
        <v>#REF!</v>
      </c>
      <c r="J13" s="64">
        <f t="shared" si="6"/>
        <v>41.678317819478792</v>
      </c>
      <c r="K13" s="64">
        <f t="shared" si="7"/>
        <v>58.321682180521194</v>
      </c>
      <c r="L13" s="111">
        <f t="shared" si="8"/>
        <v>-5557.0844780000007</v>
      </c>
      <c r="M13" s="136" t="e">
        <f t="shared" ref="M13:M17" si="37">(L13-#REF!)/#REF!*100</f>
        <v>#REF!</v>
      </c>
      <c r="O13" s="112"/>
      <c r="Q13" s="137"/>
      <c r="R13" s="137"/>
      <c r="S13" s="115"/>
    </row>
    <row r="14" spans="1:20" s="77" customFormat="1" ht="15.6" hidden="1">
      <c r="A14" s="60" t="s">
        <v>35</v>
      </c>
      <c r="B14" s="65">
        <v>12391.56674</v>
      </c>
      <c r="C14" s="588" t="e">
        <f t="shared" si="34"/>
        <v>#REF!</v>
      </c>
      <c r="D14" s="589">
        <f t="shared" si="1"/>
        <v>59.595923558054928</v>
      </c>
      <c r="E14" s="61">
        <v>20792.641510000001</v>
      </c>
      <c r="F14" s="62" t="e">
        <f t="shared" si="35"/>
        <v>#REF!</v>
      </c>
      <c r="G14" s="64">
        <f t="shared" si="3"/>
        <v>167.7967116368047</v>
      </c>
      <c r="H14" s="111">
        <f t="shared" si="4"/>
        <v>33184.208250000003</v>
      </c>
      <c r="I14" s="62" t="e">
        <f t="shared" si="36"/>
        <v>#REF!</v>
      </c>
      <c r="J14" s="64">
        <f t="shared" si="6"/>
        <v>37.341758003221301</v>
      </c>
      <c r="K14" s="64">
        <f t="shared" si="7"/>
        <v>62.658241996778699</v>
      </c>
      <c r="L14" s="111">
        <f t="shared" si="8"/>
        <v>-8401.0747700000011</v>
      </c>
      <c r="M14" s="136" t="e">
        <f t="shared" si="37"/>
        <v>#REF!</v>
      </c>
      <c r="O14" s="112"/>
      <c r="Q14" s="137"/>
      <c r="R14" s="137"/>
      <c r="S14" s="115"/>
      <c r="T14" s="138"/>
    </row>
    <row r="15" spans="1:20" s="77" customFormat="1" ht="15.6" hidden="1">
      <c r="A15" s="60" t="s">
        <v>36</v>
      </c>
      <c r="B15" s="65">
        <v>14672.918156</v>
      </c>
      <c r="C15" s="588" t="e">
        <f t="shared" si="34"/>
        <v>#REF!</v>
      </c>
      <c r="D15" s="589">
        <f t="shared" si="1"/>
        <v>67.762737167678893</v>
      </c>
      <c r="E15" s="61">
        <v>21653.372885000001</v>
      </c>
      <c r="F15" s="62" t="e">
        <f t="shared" si="35"/>
        <v>#REF!</v>
      </c>
      <c r="G15" s="64">
        <f t="shared" si="3"/>
        <v>147.57373178794415</v>
      </c>
      <c r="H15" s="111">
        <f t="shared" si="4"/>
        <v>36326.291041000004</v>
      </c>
      <c r="I15" s="62" t="e">
        <f t="shared" si="36"/>
        <v>#REF!</v>
      </c>
      <c r="J15" s="64">
        <f t="shared" si="6"/>
        <v>40.39200737405114</v>
      </c>
      <c r="K15" s="64">
        <f t="shared" si="7"/>
        <v>59.607992625948846</v>
      </c>
      <c r="L15" s="111">
        <f t="shared" si="8"/>
        <v>-6980.454729000001</v>
      </c>
      <c r="M15" s="136" t="e">
        <f t="shared" si="37"/>
        <v>#REF!</v>
      </c>
      <c r="O15" s="138"/>
      <c r="Q15" s="137"/>
      <c r="R15" s="137"/>
    </row>
    <row r="16" spans="1:20" s="77" customFormat="1" ht="15.6" hidden="1">
      <c r="A16" s="60" t="s">
        <v>37</v>
      </c>
      <c r="B16" s="65">
        <v>14909.379879</v>
      </c>
      <c r="C16" s="588" t="e">
        <f t="shared" si="34"/>
        <v>#REF!</v>
      </c>
      <c r="D16" s="589">
        <f t="shared" si="1"/>
        <v>71.048697917004162</v>
      </c>
      <c r="E16" s="61">
        <v>20984.733452</v>
      </c>
      <c r="F16" s="62" t="e">
        <f t="shared" si="35"/>
        <v>#REF!</v>
      </c>
      <c r="G16" s="64">
        <f t="shared" si="3"/>
        <v>140.74853295244822</v>
      </c>
      <c r="H16" s="111">
        <f t="shared" si="4"/>
        <v>35894.113331</v>
      </c>
      <c r="I16" s="62" t="e">
        <f t="shared" si="36"/>
        <v>#REF!</v>
      </c>
      <c r="J16" s="64">
        <f t="shared" si="6"/>
        <v>41.537117079650756</v>
      </c>
      <c r="K16" s="64">
        <f t="shared" si="7"/>
        <v>58.462882920349244</v>
      </c>
      <c r="L16" s="111">
        <f t="shared" si="8"/>
        <v>-6075.3535730000003</v>
      </c>
      <c r="M16" s="136" t="e">
        <f t="shared" si="37"/>
        <v>#REF!</v>
      </c>
      <c r="O16" s="138"/>
      <c r="Q16" s="137"/>
      <c r="R16" s="137"/>
    </row>
    <row r="17" spans="1:18" s="77" customFormat="1" ht="15.6" hidden="1">
      <c r="A17" s="60" t="s">
        <v>38</v>
      </c>
      <c r="B17" s="65">
        <v>14661.083966</v>
      </c>
      <c r="C17" s="588" t="e">
        <f t="shared" si="34"/>
        <v>#REF!</v>
      </c>
      <c r="D17" s="589">
        <f t="shared" si="1"/>
        <v>62.794410179035168</v>
      </c>
      <c r="E17" s="61">
        <v>23347.753285999999</v>
      </c>
      <c r="F17" s="62" t="e">
        <f t="shared" si="35"/>
        <v>#REF!</v>
      </c>
      <c r="G17" s="64">
        <f t="shared" si="3"/>
        <v>159.24984360054785</v>
      </c>
      <c r="H17" s="111">
        <f t="shared" si="4"/>
        <v>38008.837251999998</v>
      </c>
      <c r="I17" s="62" t="e">
        <f t="shared" si="36"/>
        <v>#REF!</v>
      </c>
      <c r="J17" s="64">
        <f t="shared" si="6"/>
        <v>38.572829441733433</v>
      </c>
      <c r="K17" s="64">
        <f t="shared" si="7"/>
        <v>61.427170558266575</v>
      </c>
      <c r="L17" s="111">
        <f t="shared" si="8"/>
        <v>-8686.6693199999991</v>
      </c>
      <c r="M17" s="136" t="e">
        <f t="shared" si="37"/>
        <v>#REF!</v>
      </c>
      <c r="O17" s="138"/>
      <c r="Q17" s="137"/>
      <c r="R17" s="137"/>
    </row>
    <row r="18" spans="1:18" s="77" customFormat="1" ht="4.5" hidden="1" customHeight="1">
      <c r="A18" s="140"/>
      <c r="B18" s="111"/>
      <c r="C18" s="588"/>
      <c r="D18" s="173"/>
      <c r="E18" s="110"/>
      <c r="F18" s="141"/>
      <c r="G18" s="140"/>
      <c r="H18" s="111"/>
      <c r="I18" s="62"/>
      <c r="J18" s="64"/>
      <c r="K18" s="64"/>
      <c r="L18" s="175"/>
      <c r="M18" s="142"/>
      <c r="N18" s="116"/>
      <c r="O18" s="138"/>
      <c r="Q18" s="137"/>
      <c r="R18" s="137"/>
    </row>
    <row r="19" spans="1:18" s="52" customFormat="1" ht="17.25" customHeight="1">
      <c r="A19" s="556" t="s">
        <v>742</v>
      </c>
      <c r="B19" s="146">
        <v>13080.096761999999</v>
      </c>
      <c r="C19" s="590">
        <f t="shared" ref="C19:C30" si="38">(B19-B6)/B6*100</f>
        <v>11.426870507785459</v>
      </c>
      <c r="D19" s="591">
        <f t="shared" ref="D19:D30" si="39">B19/E19*100</f>
        <v>58.97996478210338</v>
      </c>
      <c r="E19" s="143">
        <v>22177.186457</v>
      </c>
      <c r="F19" s="71">
        <f t="shared" ref="F19:F30" si="40">(E19-E6)/E6*100</f>
        <v>37.825407689420118</v>
      </c>
      <c r="G19" s="73">
        <f t="shared" ref="G19:G30" si="41">E19/B19*100</f>
        <v>169.5491009013684</v>
      </c>
      <c r="H19" s="74">
        <f t="shared" ref="H19:H30" si="42">B19+E19</f>
        <v>35257.283218999997</v>
      </c>
      <c r="I19" s="71">
        <f t="shared" ref="I19:I30" si="43">(H19-H6)/H6*100</f>
        <v>26.690276803075115</v>
      </c>
      <c r="J19" s="73">
        <f t="shared" ref="J19:J30" si="44">B19/H19*100</f>
        <v>37.098992230210158</v>
      </c>
      <c r="K19" s="73">
        <f t="shared" ref="K19:K30" si="45">E19/H19*100</f>
        <v>62.901007769789842</v>
      </c>
      <c r="L19" s="74">
        <f t="shared" ref="L19:L30" si="46">B19-E19</f>
        <v>-9097.0896950000006</v>
      </c>
      <c r="M19" s="71">
        <f t="shared" ref="M19:M30" si="47">(L19-L6)/L6*100</f>
        <v>109.02975759510917</v>
      </c>
      <c r="N19" s="82"/>
      <c r="O19" s="114"/>
      <c r="Q19" s="137"/>
      <c r="R19" s="137"/>
    </row>
    <row r="20" spans="1:18" s="52" customFormat="1" ht="13.5" customHeight="1">
      <c r="A20" s="556" t="s">
        <v>28</v>
      </c>
      <c r="B20" s="74">
        <v>13827.132654999999</v>
      </c>
      <c r="C20" s="590">
        <f t="shared" si="38"/>
        <v>9.360647270752489</v>
      </c>
      <c r="D20" s="591">
        <f t="shared" si="39"/>
        <v>69.562629509182131</v>
      </c>
      <c r="E20" s="70">
        <v>19877.242641000001</v>
      </c>
      <c r="F20" s="71">
        <f t="shared" si="40"/>
        <v>22.198379526235779</v>
      </c>
      <c r="G20" s="73">
        <f t="shared" si="41"/>
        <v>143.75534781473462</v>
      </c>
      <c r="H20" s="74">
        <f t="shared" si="42"/>
        <v>33704.375295999998</v>
      </c>
      <c r="I20" s="71">
        <f t="shared" si="43"/>
        <v>16.583873283900839</v>
      </c>
      <c r="J20" s="73">
        <f t="shared" si="44"/>
        <v>41.024740952967583</v>
      </c>
      <c r="K20" s="73">
        <f t="shared" si="45"/>
        <v>58.975259047032424</v>
      </c>
      <c r="L20" s="74">
        <f t="shared" si="46"/>
        <v>-6050.1099860000013</v>
      </c>
      <c r="M20" s="71">
        <f t="shared" si="47"/>
        <v>67.002657557449169</v>
      </c>
      <c r="N20" s="82"/>
      <c r="O20" s="114"/>
      <c r="Q20" s="137"/>
      <c r="R20" s="137"/>
    </row>
    <row r="21" spans="1:18" s="52" customFormat="1" ht="13.5" customHeight="1">
      <c r="A21" s="556" t="s">
        <v>29</v>
      </c>
      <c r="B21" s="74">
        <v>16338.253918</v>
      </c>
      <c r="C21" s="590">
        <f t="shared" si="38"/>
        <v>8.3754216834774553</v>
      </c>
      <c r="D21" s="591">
        <f t="shared" si="39"/>
        <v>73.389987562336884</v>
      </c>
      <c r="E21" s="70">
        <v>22262.238298</v>
      </c>
      <c r="F21" s="71">
        <f t="shared" si="40"/>
        <v>14.497679226368712</v>
      </c>
      <c r="G21" s="73">
        <f t="shared" si="41"/>
        <v>136.25836891586985</v>
      </c>
      <c r="H21" s="74">
        <f t="shared" si="42"/>
        <v>38600.492215999999</v>
      </c>
      <c r="I21" s="71">
        <f t="shared" si="43"/>
        <v>11.823883865717676</v>
      </c>
      <c r="J21" s="73">
        <f t="shared" si="44"/>
        <v>42.326542953324712</v>
      </c>
      <c r="K21" s="73">
        <f t="shared" si="45"/>
        <v>57.673457046675288</v>
      </c>
      <c r="L21" s="74">
        <f t="shared" si="46"/>
        <v>-5923.9843799999999</v>
      </c>
      <c r="M21" s="71">
        <f t="shared" si="47"/>
        <v>35.628910561811544</v>
      </c>
      <c r="N21" s="82"/>
      <c r="O21" s="114"/>
      <c r="Q21" s="137"/>
      <c r="R21" s="137"/>
    </row>
    <row r="22" spans="1:18" s="52" customFormat="1" ht="13.5" customHeight="1">
      <c r="A22" s="556" t="s">
        <v>30</v>
      </c>
      <c r="B22" s="74">
        <v>14530.822872999999</v>
      </c>
      <c r="C22" s="590">
        <f t="shared" si="38"/>
        <v>8.2739342456402465</v>
      </c>
      <c r="D22" s="591">
        <f t="shared" si="39"/>
        <v>68.530382771311565</v>
      </c>
      <c r="E22" s="70">
        <v>21203.475429999999</v>
      </c>
      <c r="F22" s="71">
        <f t="shared" si="40"/>
        <v>18.696258958138962</v>
      </c>
      <c r="G22" s="73">
        <f t="shared" si="41"/>
        <v>145.92067920254252</v>
      </c>
      <c r="H22" s="74">
        <f t="shared" si="42"/>
        <v>35734.298302999996</v>
      </c>
      <c r="I22" s="71">
        <f t="shared" si="43"/>
        <v>14.225228108348029</v>
      </c>
      <c r="J22" s="73">
        <f t="shared" si="44"/>
        <v>40.663518141001518</v>
      </c>
      <c r="K22" s="73">
        <f t="shared" si="45"/>
        <v>59.336481858998489</v>
      </c>
      <c r="L22" s="74">
        <f t="shared" si="46"/>
        <v>-6672.6525569999994</v>
      </c>
      <c r="M22" s="71">
        <f t="shared" si="47"/>
        <v>50.176161454856491</v>
      </c>
      <c r="N22" s="82"/>
      <c r="O22" s="114"/>
      <c r="Q22" s="137"/>
      <c r="R22" s="137"/>
    </row>
    <row r="23" spans="1:18" s="52" customFormat="1" ht="13.5" customHeight="1">
      <c r="A23" s="556" t="s">
        <v>31</v>
      </c>
      <c r="B23" s="74">
        <v>15166.648044</v>
      </c>
      <c r="C23" s="590">
        <f t="shared" si="38"/>
        <v>6.7039228199779561</v>
      </c>
      <c r="D23" s="591">
        <f t="shared" si="39"/>
        <v>65.399794999729906</v>
      </c>
      <c r="E23" s="70">
        <v>23190.666032000001</v>
      </c>
      <c r="F23" s="71">
        <f t="shared" si="40"/>
        <v>8.6589520276726653</v>
      </c>
      <c r="G23" s="73">
        <f t="shared" si="41"/>
        <v>152.90567806888842</v>
      </c>
      <c r="H23" s="74">
        <f t="shared" si="42"/>
        <v>38357.314076000002</v>
      </c>
      <c r="I23" s="71">
        <f t="shared" si="43"/>
        <v>7.877423474792324</v>
      </c>
      <c r="J23" s="73">
        <f t="shared" si="44"/>
        <v>39.540432924863481</v>
      </c>
      <c r="K23" s="73">
        <f t="shared" si="45"/>
        <v>60.459567075136512</v>
      </c>
      <c r="L23" s="74">
        <f t="shared" si="46"/>
        <v>-8024.0179880000014</v>
      </c>
      <c r="M23" s="71">
        <f t="shared" si="47"/>
        <v>12.556961962537159</v>
      </c>
      <c r="N23" s="82"/>
      <c r="O23" s="114"/>
      <c r="Q23" s="137"/>
      <c r="R23" s="137"/>
    </row>
    <row r="24" spans="1:18" s="52" customFormat="1" ht="13.5" customHeight="1">
      <c r="A24" s="556" t="s">
        <v>32</v>
      </c>
      <c r="B24" s="74">
        <v>13657.091159</v>
      </c>
      <c r="C24" s="590">
        <f t="shared" si="38"/>
        <v>-0.10892645480525723</v>
      </c>
      <c r="D24" s="591">
        <f t="shared" si="39"/>
        <v>69.883063995807262</v>
      </c>
      <c r="E24" s="70">
        <v>19542.776716</v>
      </c>
      <c r="F24" s="71">
        <f t="shared" si="40"/>
        <v>-0.14064826894420293</v>
      </c>
      <c r="G24" s="73">
        <f t="shared" si="41"/>
        <v>143.09618709047967</v>
      </c>
      <c r="H24" s="74">
        <f t="shared" si="42"/>
        <v>33199.867874999996</v>
      </c>
      <c r="I24" s="71">
        <f t="shared" si="43"/>
        <v>-0.12760162927683041</v>
      </c>
      <c r="J24" s="73">
        <f t="shared" si="44"/>
        <v>41.135980451548718</v>
      </c>
      <c r="K24" s="73">
        <f t="shared" si="45"/>
        <v>58.864019548451296</v>
      </c>
      <c r="L24" s="74">
        <f t="shared" si="46"/>
        <v>-5885.6855570000007</v>
      </c>
      <c r="M24" s="71">
        <f t="shared" si="47"/>
        <v>-0.21417772075824287</v>
      </c>
      <c r="N24" s="82"/>
      <c r="O24" s="114"/>
      <c r="Q24" s="137"/>
      <c r="R24" s="137"/>
    </row>
    <row r="25" spans="1:18" s="52" customFormat="1" ht="13.5" customHeight="1">
      <c r="A25" s="556" t="s">
        <v>33</v>
      </c>
      <c r="B25" s="74">
        <v>14771.360698</v>
      </c>
      <c r="C25" s="590">
        <f t="shared" si="38"/>
        <v>12.078342423192911</v>
      </c>
      <c r="D25" s="591">
        <f t="shared" si="39"/>
        <v>70.480947097936692</v>
      </c>
      <c r="E25" s="70">
        <v>20957.948646000001</v>
      </c>
      <c r="F25" s="71">
        <f t="shared" si="40"/>
        <v>-4.2420297417810016</v>
      </c>
      <c r="G25" s="73">
        <f t="shared" si="41"/>
        <v>141.88231588466761</v>
      </c>
      <c r="H25" s="74">
        <f t="shared" si="42"/>
        <v>35729.309344000001</v>
      </c>
      <c r="I25" s="71">
        <f t="shared" si="43"/>
        <v>1.8919767077403855</v>
      </c>
      <c r="J25" s="73">
        <f t="shared" si="44"/>
        <v>41.342418785043058</v>
      </c>
      <c r="K25" s="73">
        <f t="shared" si="45"/>
        <v>58.657581214956942</v>
      </c>
      <c r="L25" s="74">
        <f t="shared" si="46"/>
        <v>-6186.5879480000003</v>
      </c>
      <c r="M25" s="71">
        <f t="shared" si="47"/>
        <v>-28.945976640116335</v>
      </c>
      <c r="N25" s="82"/>
      <c r="O25" s="114"/>
      <c r="Q25" s="137"/>
      <c r="R25" s="137"/>
    </row>
    <row r="26" spans="1:18" s="52" customFormat="1" ht="13.5" customHeight="1">
      <c r="A26" s="556" t="s">
        <v>34</v>
      </c>
      <c r="B26" s="74">
        <v>12926.754199000001</v>
      </c>
      <c r="C26" s="590">
        <f t="shared" si="38"/>
        <v>-7.1090443614498984</v>
      </c>
      <c r="D26" s="591">
        <f t="shared" si="39"/>
        <v>83.040147062393714</v>
      </c>
      <c r="E26" s="70">
        <v>15566.872960000001</v>
      </c>
      <c r="F26" s="71">
        <f t="shared" si="40"/>
        <v>-20.059757504835829</v>
      </c>
      <c r="G26" s="73">
        <f t="shared" si="41"/>
        <v>120.42367883195486</v>
      </c>
      <c r="H26" s="74">
        <f t="shared" si="42"/>
        <v>28493.627159000003</v>
      </c>
      <c r="I26" s="71">
        <f t="shared" si="43"/>
        <v>-14.662118121046429</v>
      </c>
      <c r="J26" s="73">
        <f t="shared" si="44"/>
        <v>45.36717676154808</v>
      </c>
      <c r="K26" s="73">
        <f t="shared" si="45"/>
        <v>54.63282323845192</v>
      </c>
      <c r="L26" s="74">
        <f t="shared" si="46"/>
        <v>-2640.1187609999997</v>
      </c>
      <c r="M26" s="71">
        <f t="shared" si="47"/>
        <v>-52.49093708306949</v>
      </c>
      <c r="N26" s="82"/>
      <c r="O26" s="114"/>
      <c r="Q26" s="137"/>
      <c r="R26" s="137"/>
    </row>
    <row r="27" spans="1:18" s="52" customFormat="1" ht="13.5" customHeight="1">
      <c r="A27" s="556" t="s">
        <v>35</v>
      </c>
      <c r="B27" s="74">
        <v>15247.368845999999</v>
      </c>
      <c r="C27" s="590">
        <f t="shared" si="38"/>
        <v>23.046335995443293</v>
      </c>
      <c r="D27" s="591">
        <f t="shared" si="39"/>
        <v>90.054136515589406</v>
      </c>
      <c r="E27" s="70">
        <v>16931.336456000001</v>
      </c>
      <c r="F27" s="71">
        <f t="shared" si="40"/>
        <v>-18.570536370489275</v>
      </c>
      <c r="G27" s="73">
        <f t="shared" si="41"/>
        <v>111.04431608501275</v>
      </c>
      <c r="H27" s="74">
        <f t="shared" si="42"/>
        <v>32178.705302000002</v>
      </c>
      <c r="I27" s="71">
        <f t="shared" si="43"/>
        <v>-3.030064603093253</v>
      </c>
      <c r="J27" s="73">
        <f t="shared" si="44"/>
        <v>47.383413045683753</v>
      </c>
      <c r="K27" s="73">
        <f t="shared" si="45"/>
        <v>52.616586954316233</v>
      </c>
      <c r="L27" s="74">
        <f t="shared" si="46"/>
        <v>-1683.9676100000015</v>
      </c>
      <c r="M27" s="71">
        <f t="shared" si="47"/>
        <v>-79.955331239124277</v>
      </c>
      <c r="N27" s="82"/>
      <c r="O27" s="114"/>
      <c r="Q27" s="137"/>
      <c r="R27" s="137"/>
    </row>
    <row r="28" spans="1:18" s="52" customFormat="1" ht="13.5" customHeight="1">
      <c r="A28" s="556" t="s">
        <v>36</v>
      </c>
      <c r="B28" s="74">
        <v>16590.65249</v>
      </c>
      <c r="C28" s="590">
        <f t="shared" si="38"/>
        <v>13.069890485389282</v>
      </c>
      <c r="D28" s="591">
        <f t="shared" si="39"/>
        <v>101.14603968954505</v>
      </c>
      <c r="E28" s="70">
        <v>16402.671365999999</v>
      </c>
      <c r="F28" s="71">
        <f t="shared" si="40"/>
        <v>-24.248885136215129</v>
      </c>
      <c r="G28" s="73">
        <f t="shared" si="41"/>
        <v>98.866945563995714</v>
      </c>
      <c r="H28" s="74">
        <f t="shared" si="42"/>
        <v>32993.323856000003</v>
      </c>
      <c r="I28" s="71">
        <f t="shared" si="43"/>
        <v>-9.1750825352310734</v>
      </c>
      <c r="J28" s="73">
        <f t="shared" si="44"/>
        <v>50.284877517676676</v>
      </c>
      <c r="K28" s="73">
        <f t="shared" si="45"/>
        <v>49.715122482323316</v>
      </c>
      <c r="L28" s="74">
        <f t="shared" si="46"/>
        <v>187.98112400000173</v>
      </c>
      <c r="M28" s="71">
        <f t="shared" si="47"/>
        <v>-102.69296387266924</v>
      </c>
      <c r="N28" s="82"/>
      <c r="O28" s="114"/>
      <c r="Q28" s="137"/>
      <c r="R28" s="137"/>
    </row>
    <row r="29" spans="1:18" s="52" customFormat="1" ht="13.5" customHeight="1">
      <c r="A29" s="556" t="s">
        <v>37</v>
      </c>
      <c r="B29" s="74">
        <v>16386.878392999999</v>
      </c>
      <c r="C29" s="590">
        <f t="shared" si="38"/>
        <v>9.9098589343817665</v>
      </c>
      <c r="D29" s="591">
        <f t="shared" si="39"/>
        <v>100.56141588846256</v>
      </c>
      <c r="E29" s="70">
        <v>16295.393464999999</v>
      </c>
      <c r="F29" s="71">
        <f t="shared" si="40"/>
        <v>-22.346435792126169</v>
      </c>
      <c r="G29" s="73">
        <f t="shared" si="41"/>
        <v>99.441718393180494</v>
      </c>
      <c r="H29" s="74">
        <f t="shared" si="42"/>
        <v>32682.271858</v>
      </c>
      <c r="I29" s="71">
        <f t="shared" si="43"/>
        <v>-8.9481008860193487</v>
      </c>
      <c r="J29" s="73">
        <f t="shared" si="44"/>
        <v>50.139961090216566</v>
      </c>
      <c r="K29" s="73">
        <f t="shared" si="45"/>
        <v>49.860038909783427</v>
      </c>
      <c r="L29" s="74">
        <f t="shared" si="46"/>
        <v>91.484927999999854</v>
      </c>
      <c r="M29" s="71">
        <f t="shared" si="47"/>
        <v>-101.50583709903857</v>
      </c>
      <c r="N29" s="82"/>
      <c r="O29" s="114"/>
      <c r="Q29" s="137"/>
      <c r="R29" s="137"/>
    </row>
    <row r="30" spans="1:18" s="52" customFormat="1" ht="13.5" customHeight="1">
      <c r="A30" s="556" t="s">
        <v>38</v>
      </c>
      <c r="B30" s="74">
        <v>14645.696250999999</v>
      </c>
      <c r="C30" s="590">
        <f t="shared" si="38"/>
        <v>-0.10495618902180669</v>
      </c>
      <c r="D30" s="591">
        <f t="shared" si="39"/>
        <v>87.46480281021087</v>
      </c>
      <c r="E30" s="70">
        <v>16744.674178000001</v>
      </c>
      <c r="F30" s="71">
        <f t="shared" si="40"/>
        <v>-28.281432594884404</v>
      </c>
      <c r="G30" s="73">
        <f t="shared" si="41"/>
        <v>114.33170462521838</v>
      </c>
      <c r="H30" s="74">
        <f t="shared" si="42"/>
        <v>31390.370429000002</v>
      </c>
      <c r="I30" s="71">
        <f t="shared" si="43"/>
        <v>-17.412968408160754</v>
      </c>
      <c r="J30" s="73">
        <f t="shared" si="44"/>
        <v>46.656653141848778</v>
      </c>
      <c r="K30" s="73">
        <f t="shared" si="45"/>
        <v>53.343346858151222</v>
      </c>
      <c r="L30" s="74">
        <f t="shared" si="46"/>
        <v>-2098.9779270000017</v>
      </c>
      <c r="M30" s="71">
        <f t="shared" si="47"/>
        <v>-75.836792564816975</v>
      </c>
      <c r="N30" s="82"/>
      <c r="O30" s="114"/>
      <c r="Q30" s="137"/>
      <c r="R30" s="137"/>
    </row>
    <row r="31" spans="1:18" s="52" customFormat="1" ht="5.25" customHeight="1">
      <c r="A31" s="80"/>
      <c r="B31" s="74"/>
      <c r="C31" s="590"/>
      <c r="D31" s="591"/>
      <c r="E31" s="70"/>
      <c r="F31" s="71"/>
      <c r="G31" s="73"/>
      <c r="H31" s="74"/>
      <c r="I31" s="71"/>
      <c r="J31" s="73"/>
      <c r="K31" s="73"/>
      <c r="L31" s="74"/>
      <c r="M31" s="71"/>
      <c r="N31" s="82"/>
      <c r="O31" s="114"/>
      <c r="Q31" s="137"/>
      <c r="R31" s="137"/>
    </row>
    <row r="32" spans="1:18" s="149" customFormat="1" ht="15" customHeight="1">
      <c r="A32" s="145" t="s">
        <v>793</v>
      </c>
      <c r="B32" s="146">
        <v>13874.826012</v>
      </c>
      <c r="C32" s="590">
        <f t="shared" ref="C32:C43" si="48">(B32-B19)/B19*100</f>
        <v>6.0758667497692347</v>
      </c>
      <c r="D32" s="591">
        <f t="shared" ref="D32:D43" si="49">B32/E32*100</f>
        <v>85.833132881843412</v>
      </c>
      <c r="E32" s="146">
        <v>16164.883589999999</v>
      </c>
      <c r="F32" s="71">
        <f t="shared" ref="F32:F43" si="50">(E32-E19)/E19*100</f>
        <v>-27.110304901198496</v>
      </c>
      <c r="G32" s="73">
        <f t="shared" ref="G32:G43" si="51">E32/B32*100</f>
        <v>116.50512645001373</v>
      </c>
      <c r="H32" s="74">
        <f t="shared" ref="H32:H43" si="52">B32+E32</f>
        <v>30039.709601999999</v>
      </c>
      <c r="I32" s="71">
        <f t="shared" ref="I32:I43" si="53">(H32-H19)/H19*100</f>
        <v>-14.798569658901767</v>
      </c>
      <c r="J32" s="73">
        <f t="shared" ref="J32:J43" si="54">B32/H32*100</f>
        <v>46.188282762481279</v>
      </c>
      <c r="K32" s="73">
        <f t="shared" ref="K32:K43" si="55">E32/H32*100</f>
        <v>53.811717237518721</v>
      </c>
      <c r="L32" s="74">
        <f t="shared" ref="L32:L43" si="56">B32-E32</f>
        <v>-2290.0575779999999</v>
      </c>
      <c r="M32" s="71">
        <f t="shared" ref="M32:M43" si="57">(L32-L19)/L19*100</f>
        <v>-74.826481272811066</v>
      </c>
      <c r="N32" s="147"/>
      <c r="O32" s="148"/>
      <c r="Q32" s="137"/>
      <c r="R32" s="137"/>
    </row>
    <row r="33" spans="1:19" s="52" customFormat="1" ht="15" customHeight="1">
      <c r="A33" s="556" t="s">
        <v>28</v>
      </c>
      <c r="B33" s="74">
        <v>14323.043041999999</v>
      </c>
      <c r="C33" s="590">
        <f t="shared" si="48"/>
        <v>3.586501983986353</v>
      </c>
      <c r="D33" s="591">
        <f t="shared" si="49"/>
        <v>89.203941841998073</v>
      </c>
      <c r="E33" s="74">
        <v>16056.513586999999</v>
      </c>
      <c r="F33" s="71">
        <f t="shared" si="50"/>
        <v>-19.22162506644224</v>
      </c>
      <c r="G33" s="73">
        <f t="shared" si="51"/>
        <v>112.10266938329292</v>
      </c>
      <c r="H33" s="74">
        <f t="shared" si="52"/>
        <v>30379.556628999999</v>
      </c>
      <c r="I33" s="71">
        <f t="shared" si="53"/>
        <v>-9.8646500277801792</v>
      </c>
      <c r="J33" s="73">
        <f t="shared" si="54"/>
        <v>47.146978532028264</v>
      </c>
      <c r="K33" s="73">
        <f t="shared" si="55"/>
        <v>52.853021467971736</v>
      </c>
      <c r="L33" s="74">
        <f t="shared" si="56"/>
        <v>-1733.4705450000001</v>
      </c>
      <c r="M33" s="71">
        <f t="shared" si="57"/>
        <v>-71.348115174579235</v>
      </c>
      <c r="N33" s="82"/>
      <c r="O33" s="114"/>
      <c r="Q33" s="137"/>
      <c r="R33" s="137"/>
    </row>
    <row r="34" spans="1:19" s="52" customFormat="1" ht="15" customHeight="1">
      <c r="A34" s="556" t="s">
        <v>29</v>
      </c>
      <c r="B34" s="74">
        <v>16335.862397000001</v>
      </c>
      <c r="C34" s="590">
        <f t="shared" si="48"/>
        <v>-1.4637555591939948E-2</v>
      </c>
      <c r="D34" s="591">
        <f t="shared" si="49"/>
        <v>89.509238665426878</v>
      </c>
      <c r="E34" s="74">
        <v>18250.476309000001</v>
      </c>
      <c r="F34" s="71">
        <f t="shared" si="50"/>
        <v>-18.020479052011623</v>
      </c>
      <c r="G34" s="73">
        <f t="shared" si="51"/>
        <v>111.72031121143387</v>
      </c>
      <c r="H34" s="74">
        <f t="shared" si="52"/>
        <v>34586.338706000002</v>
      </c>
      <c r="I34" s="71">
        <f t="shared" si="53"/>
        <v>-10.399228816921976</v>
      </c>
      <c r="J34" s="73">
        <f t="shared" si="54"/>
        <v>47.232124035627024</v>
      </c>
      <c r="K34" s="73">
        <f t="shared" si="55"/>
        <v>52.767875964372969</v>
      </c>
      <c r="L34" s="74">
        <f t="shared" si="56"/>
        <v>-1914.6139120000007</v>
      </c>
      <c r="M34" s="71">
        <f t="shared" si="57"/>
        <v>-67.680301142184973</v>
      </c>
      <c r="N34" s="82"/>
      <c r="O34" s="114"/>
      <c r="Q34" s="137"/>
      <c r="R34" s="137"/>
    </row>
    <row r="35" spans="1:19" s="52" customFormat="1" ht="15" customHeight="1">
      <c r="A35" s="556" t="s">
        <v>30</v>
      </c>
      <c r="B35" s="74">
        <v>15340.619825</v>
      </c>
      <c r="C35" s="590">
        <f t="shared" si="48"/>
        <v>5.5729600386547951</v>
      </c>
      <c r="D35" s="591">
        <f t="shared" si="49"/>
        <v>84.88073026402671</v>
      </c>
      <c r="E35" s="70">
        <v>18073.147789000002</v>
      </c>
      <c r="F35" s="71">
        <f t="shared" si="50"/>
        <v>-14.763276196556973</v>
      </c>
      <c r="G35" s="73">
        <f t="shared" si="51"/>
        <v>117.81237000311361</v>
      </c>
      <c r="H35" s="74">
        <f t="shared" si="52"/>
        <v>33413.767614000004</v>
      </c>
      <c r="I35" s="71">
        <f t="shared" si="53"/>
        <v>-6.4938470858547035</v>
      </c>
      <c r="J35" s="73">
        <f t="shared" si="54"/>
        <v>45.91107474684312</v>
      </c>
      <c r="K35" s="73">
        <f t="shared" si="55"/>
        <v>54.088925253156873</v>
      </c>
      <c r="L35" s="74">
        <f t="shared" si="56"/>
        <v>-2732.5279640000026</v>
      </c>
      <c r="M35" s="71">
        <f t="shared" si="57"/>
        <v>-59.048849904024713</v>
      </c>
      <c r="N35" s="82"/>
      <c r="O35" s="114"/>
      <c r="Q35" s="137"/>
      <c r="R35" s="137"/>
    </row>
    <row r="36" spans="1:19" s="52" customFormat="1" ht="15" customHeight="1">
      <c r="A36" s="556" t="s">
        <v>31</v>
      </c>
      <c r="B36" s="74">
        <v>16855.105097</v>
      </c>
      <c r="C36" s="590">
        <f t="shared" si="48"/>
        <v>11.132697535418593</v>
      </c>
      <c r="D36" s="591">
        <f t="shared" si="49"/>
        <v>90.900597308393401</v>
      </c>
      <c r="E36" s="70">
        <v>18542.348010999998</v>
      </c>
      <c r="F36" s="71">
        <f t="shared" si="50"/>
        <v>-20.043917732185651</v>
      </c>
      <c r="G36" s="73">
        <f t="shared" si="51"/>
        <v>110.01027821713379</v>
      </c>
      <c r="H36" s="74">
        <f t="shared" si="52"/>
        <v>35397.453108000002</v>
      </c>
      <c r="I36" s="71">
        <f t="shared" si="53"/>
        <v>-7.7165490840558419</v>
      </c>
      <c r="J36" s="73">
        <f t="shared" si="54"/>
        <v>47.616717071632088</v>
      </c>
      <c r="K36" s="73">
        <f t="shared" si="55"/>
        <v>52.383282928367905</v>
      </c>
      <c r="L36" s="74">
        <f t="shared" si="56"/>
        <v>-1687.2429139999986</v>
      </c>
      <c r="M36" s="71">
        <f t="shared" si="57"/>
        <v>-78.972593075896796</v>
      </c>
      <c r="N36" s="82"/>
      <c r="O36" s="114"/>
      <c r="Q36" s="137"/>
      <c r="R36" s="137"/>
    </row>
    <row r="37" spans="1:19" s="52" customFormat="1" ht="15" customHeight="1">
      <c r="A37" s="556" t="s">
        <v>32</v>
      </c>
      <c r="B37" s="74">
        <v>11634.653880999998</v>
      </c>
      <c r="C37" s="590">
        <f t="shared" si="48"/>
        <v>-14.808697214173741</v>
      </c>
      <c r="D37" s="591">
        <f t="shared" si="49"/>
        <v>77.232376300533076</v>
      </c>
      <c r="E37" s="70">
        <v>15064.47741</v>
      </c>
      <c r="F37" s="71">
        <f t="shared" si="50"/>
        <v>-22.915368532730263</v>
      </c>
      <c r="G37" s="73">
        <f t="shared" si="51"/>
        <v>129.47937741922073</v>
      </c>
      <c r="H37" s="74">
        <f t="shared" si="52"/>
        <v>26699.131290999998</v>
      </c>
      <c r="I37" s="71">
        <f t="shared" si="53"/>
        <v>-19.580609803857538</v>
      </c>
      <c r="J37" s="73">
        <f t="shared" si="54"/>
        <v>43.576900514819073</v>
      </c>
      <c r="K37" s="73">
        <f t="shared" si="55"/>
        <v>56.423099485180927</v>
      </c>
      <c r="L37" s="74">
        <f t="shared" si="56"/>
        <v>-3429.8235290000011</v>
      </c>
      <c r="M37" s="71">
        <f t="shared" si="57"/>
        <v>-41.726014823866663</v>
      </c>
      <c r="N37" s="82"/>
      <c r="O37" s="114"/>
      <c r="Q37" s="137"/>
      <c r="R37" s="137"/>
    </row>
    <row r="38" spans="1:19" s="52" customFormat="1" ht="15" customHeight="1">
      <c r="A38" s="556" t="s">
        <v>33</v>
      </c>
      <c r="B38" s="74">
        <v>15932.004724</v>
      </c>
      <c r="C38" s="590">
        <f t="shared" si="48"/>
        <v>7.8573941137132186</v>
      </c>
      <c r="D38" s="591">
        <f t="shared" si="49"/>
        <v>82.853412476291496</v>
      </c>
      <c r="E38" s="70">
        <v>19229.147295000002</v>
      </c>
      <c r="F38" s="71">
        <f t="shared" si="50"/>
        <v>-8.2489053685602691</v>
      </c>
      <c r="G38" s="73">
        <f t="shared" si="51"/>
        <v>120.69508908714532</v>
      </c>
      <c r="H38" s="74">
        <f t="shared" si="52"/>
        <v>35161.152019000001</v>
      </c>
      <c r="I38" s="71">
        <f t="shared" si="53"/>
        <v>-1.590171585825547</v>
      </c>
      <c r="J38" s="73">
        <f t="shared" si="54"/>
        <v>45.311384323786761</v>
      </c>
      <c r="K38" s="73">
        <f t="shared" si="55"/>
        <v>54.688615676213239</v>
      </c>
      <c r="L38" s="74">
        <f t="shared" si="56"/>
        <v>-3297.1425710000021</v>
      </c>
      <c r="M38" s="71">
        <f t="shared" si="57"/>
        <v>-46.704991528231616</v>
      </c>
      <c r="N38" s="82"/>
      <c r="O38" s="114"/>
      <c r="Q38" s="137"/>
      <c r="R38" s="137"/>
      <c r="S38" s="150"/>
    </row>
    <row r="39" spans="1:19" s="52" customFormat="1" ht="15" customHeight="1">
      <c r="A39" s="556" t="s">
        <v>34</v>
      </c>
      <c r="B39" s="74">
        <v>13222.876222999999</v>
      </c>
      <c r="C39" s="590">
        <f t="shared" si="48"/>
        <v>2.2907685830593585</v>
      </c>
      <c r="D39" s="591">
        <f t="shared" si="49"/>
        <v>84.959677793205842</v>
      </c>
      <c r="E39" s="70">
        <v>15563.708063</v>
      </c>
      <c r="F39" s="71">
        <f t="shared" si="50"/>
        <v>-2.0330974680226106E-2</v>
      </c>
      <c r="G39" s="73">
        <f t="shared" si="51"/>
        <v>117.70289459360086</v>
      </c>
      <c r="H39" s="74">
        <f t="shared" si="52"/>
        <v>28786.584285999998</v>
      </c>
      <c r="I39" s="71">
        <f t="shared" si="53"/>
        <v>1.0281496468148343</v>
      </c>
      <c r="J39" s="73">
        <f t="shared" si="54"/>
        <v>45.934161870780841</v>
      </c>
      <c r="K39" s="73">
        <f t="shared" si="55"/>
        <v>54.065838129219166</v>
      </c>
      <c r="L39" s="74">
        <f t="shared" si="56"/>
        <v>-2340.8318400000007</v>
      </c>
      <c r="M39" s="71">
        <f t="shared" si="57"/>
        <v>-11.336115837707158</v>
      </c>
      <c r="N39" s="82"/>
      <c r="O39" s="114"/>
      <c r="Q39" s="137"/>
      <c r="R39" s="137"/>
    </row>
    <row r="40" spans="1:19" s="52" customFormat="1" ht="15" customHeight="1">
      <c r="A40" s="556" t="s">
        <v>35</v>
      </c>
      <c r="B40" s="74">
        <v>15273.579960999999</v>
      </c>
      <c r="C40" s="590">
        <f t="shared" si="48"/>
        <v>0.17190582365216603</v>
      </c>
      <c r="D40" s="591">
        <f t="shared" si="49"/>
        <v>90.159416957401717</v>
      </c>
      <c r="E40" s="70">
        <v>16940.637458000001</v>
      </c>
      <c r="F40" s="71">
        <f t="shared" si="50"/>
        <v>5.4933655262069607E-2</v>
      </c>
      <c r="G40" s="73">
        <f t="shared" si="51"/>
        <v>110.91464804752202</v>
      </c>
      <c r="H40" s="74">
        <f t="shared" si="52"/>
        <v>32214.217419000001</v>
      </c>
      <c r="I40" s="71">
        <f t="shared" si="53"/>
        <v>0.11035906095883607</v>
      </c>
      <c r="J40" s="73">
        <f t="shared" si="54"/>
        <v>47.412543853980502</v>
      </c>
      <c r="K40" s="73">
        <f t="shared" si="55"/>
        <v>52.587456146019505</v>
      </c>
      <c r="L40" s="74">
        <f t="shared" si="56"/>
        <v>-1667.0574970000016</v>
      </c>
      <c r="M40" s="71">
        <f t="shared" si="57"/>
        <v>-1.0041827942284409</v>
      </c>
      <c r="N40" s="82"/>
      <c r="O40" s="114"/>
      <c r="Q40" s="137"/>
      <c r="R40" s="137"/>
    </row>
    <row r="41" spans="1:19" s="52" customFormat="1" ht="15" customHeight="1">
      <c r="A41" s="556" t="s">
        <v>36</v>
      </c>
      <c r="B41" s="74">
        <v>16410.78168</v>
      </c>
      <c r="C41" s="590">
        <f t="shared" si="48"/>
        <v>-1.0841695955503696</v>
      </c>
      <c r="D41" s="591">
        <f t="shared" si="49"/>
        <v>90.285889374748393</v>
      </c>
      <c r="E41" s="70">
        <v>18176.463447000002</v>
      </c>
      <c r="F41" s="71">
        <f t="shared" si="50"/>
        <v>10.81404389212344</v>
      </c>
      <c r="G41" s="73">
        <f t="shared" si="51"/>
        <v>110.7592788779334</v>
      </c>
      <c r="H41" s="74">
        <f t="shared" si="52"/>
        <v>34587.245127000002</v>
      </c>
      <c r="I41" s="71">
        <f t="shared" si="53"/>
        <v>4.8310418130549664</v>
      </c>
      <c r="J41" s="73">
        <f t="shared" si="54"/>
        <v>47.447495802980775</v>
      </c>
      <c r="K41" s="73">
        <f t="shared" si="55"/>
        <v>52.552504197019225</v>
      </c>
      <c r="L41" s="74">
        <f t="shared" si="56"/>
        <v>-1765.6817670000019</v>
      </c>
      <c r="M41" s="71">
        <f t="shared" si="57"/>
        <v>-1039.2867376407355</v>
      </c>
      <c r="N41" s="82"/>
      <c r="O41" s="114"/>
      <c r="Q41" s="137"/>
      <c r="R41" s="137"/>
    </row>
    <row r="42" spans="1:19" s="52" customFormat="1" ht="15" customHeight="1">
      <c r="A42" s="556" t="s">
        <v>37</v>
      </c>
      <c r="B42" s="74">
        <v>16242.650391000001</v>
      </c>
      <c r="C42" s="590">
        <f t="shared" si="48"/>
        <v>-0.88014323741859246</v>
      </c>
      <c r="D42" s="591">
        <f t="shared" si="49"/>
        <v>89.106359655220814</v>
      </c>
      <c r="E42" s="70">
        <v>18228.385105000001</v>
      </c>
      <c r="F42" s="71">
        <f t="shared" si="50"/>
        <v>11.862196786789905</v>
      </c>
      <c r="G42" s="73">
        <f t="shared" si="51"/>
        <v>112.22543529657136</v>
      </c>
      <c r="H42" s="74">
        <f t="shared" si="52"/>
        <v>34471.035496000004</v>
      </c>
      <c r="I42" s="71">
        <f t="shared" si="53"/>
        <v>5.4731924566686709</v>
      </c>
      <c r="J42" s="73">
        <f t="shared" si="54"/>
        <v>47.119705449187293</v>
      </c>
      <c r="K42" s="73">
        <f t="shared" si="55"/>
        <v>52.8802945508127</v>
      </c>
      <c r="L42" s="74">
        <f t="shared" si="56"/>
        <v>-1985.7347140000002</v>
      </c>
      <c r="M42" s="71">
        <f t="shared" si="57"/>
        <v>-2270.5594106167991</v>
      </c>
      <c r="N42" s="82"/>
      <c r="O42" s="114"/>
      <c r="Q42" s="137"/>
      <c r="R42" s="137"/>
    </row>
    <row r="43" spans="1:19" s="52" customFormat="1" ht="15" customHeight="1">
      <c r="A43" s="556" t="s">
        <v>38</v>
      </c>
      <c r="B43" s="74">
        <v>15386.718469000001</v>
      </c>
      <c r="C43" s="590">
        <f t="shared" si="48"/>
        <v>5.0596585187911796</v>
      </c>
      <c r="D43" s="591">
        <f t="shared" si="49"/>
        <v>76.722549755357733</v>
      </c>
      <c r="E43" s="70">
        <v>20055.014488000001</v>
      </c>
      <c r="F43" s="71">
        <f t="shared" si="50"/>
        <v>19.769511635820848</v>
      </c>
      <c r="G43" s="73">
        <f t="shared" si="51"/>
        <v>130.3397766613156</v>
      </c>
      <c r="H43" s="74">
        <f t="shared" si="52"/>
        <v>35441.732957</v>
      </c>
      <c r="I43" s="71">
        <f t="shared" si="53"/>
        <v>12.906386489332874</v>
      </c>
      <c r="J43" s="73">
        <f t="shared" si="54"/>
        <v>43.414125623225239</v>
      </c>
      <c r="K43" s="73">
        <f t="shared" si="55"/>
        <v>56.585874376774768</v>
      </c>
      <c r="L43" s="74">
        <f t="shared" si="56"/>
        <v>-4668.2960189999994</v>
      </c>
      <c r="M43" s="71">
        <f t="shared" si="57"/>
        <v>122.40805674751603</v>
      </c>
      <c r="N43" s="82"/>
      <c r="O43" s="114"/>
      <c r="Q43" s="137"/>
      <c r="R43" s="137"/>
    </row>
    <row r="44" spans="1:19" s="52" customFormat="1" ht="4.5" customHeight="1">
      <c r="A44" s="556"/>
      <c r="B44" s="74"/>
      <c r="C44" s="590"/>
      <c r="D44" s="591"/>
      <c r="E44" s="70"/>
      <c r="F44" s="71"/>
      <c r="G44" s="73"/>
      <c r="H44" s="74"/>
      <c r="I44" s="71"/>
      <c r="J44" s="73"/>
      <c r="K44" s="73"/>
      <c r="L44" s="74"/>
      <c r="M44" s="71"/>
      <c r="N44" s="82"/>
      <c r="O44" s="114"/>
      <c r="Q44" s="137"/>
    </row>
    <row r="45" spans="1:19" s="77" customFormat="1" ht="15.6" hidden="1">
      <c r="A45" s="60" t="s">
        <v>727</v>
      </c>
      <c r="B45" s="65">
        <f>SUM(B6:B8)</f>
        <v>39457.944740000006</v>
      </c>
      <c r="C45" s="588"/>
      <c r="D45" s="589">
        <f t="shared" ref="D45:D52" si="58">B45/E45*100</f>
        <v>76.172828096196042</v>
      </c>
      <c r="E45" s="61">
        <f>SUM(E6:E8)</f>
        <v>51800.551097000003</v>
      </c>
      <c r="F45" s="64"/>
      <c r="G45" s="64">
        <f t="shared" ref="G45:G52" si="59">E45/B45*100</f>
        <v>131.28040864350402</v>
      </c>
      <c r="H45" s="65">
        <f t="shared" ref="H45:H52" si="60">B45+E45</f>
        <v>91258.495837000009</v>
      </c>
      <c r="I45" s="62"/>
      <c r="J45" s="64">
        <f t="shared" ref="J45:J52" si="61">B45/H45*100</f>
        <v>43.237557641183585</v>
      </c>
      <c r="K45" s="64">
        <f t="shared" ref="K45:K52" si="62">E45/H45*100</f>
        <v>56.762442358816415</v>
      </c>
      <c r="L45" s="65">
        <f t="shared" ref="L45:L52" si="63">B45-E45</f>
        <v>-12342.606356999997</v>
      </c>
      <c r="M45" s="62"/>
      <c r="N45" s="116"/>
      <c r="O45" s="115"/>
    </row>
    <row r="46" spans="1:19" s="77" customFormat="1" ht="15.6" hidden="1">
      <c r="A46" s="60" t="s">
        <v>39</v>
      </c>
      <c r="B46" s="65">
        <f>SUM(B9:B11)</f>
        <v>41306.177250000001</v>
      </c>
      <c r="C46" s="588"/>
      <c r="D46" s="589">
        <f t="shared" si="58"/>
        <v>70.276611654229853</v>
      </c>
      <c r="E46" s="61">
        <f>SUM(E9:E11)</f>
        <v>58776.563464999999</v>
      </c>
      <c r="F46" s="64"/>
      <c r="G46" s="64">
        <f t="shared" si="59"/>
        <v>142.29485122591439</v>
      </c>
      <c r="H46" s="65">
        <f t="shared" si="60"/>
        <v>100082.74071499999</v>
      </c>
      <c r="I46" s="62"/>
      <c r="J46" s="64">
        <f t="shared" si="61"/>
        <v>41.272028478541856</v>
      </c>
      <c r="K46" s="64">
        <f t="shared" si="62"/>
        <v>58.727971521458159</v>
      </c>
      <c r="L46" s="65">
        <f t="shared" si="63"/>
        <v>-17470.386214999999</v>
      </c>
      <c r="M46" s="62"/>
      <c r="N46" s="116"/>
      <c r="O46" s="115"/>
    </row>
    <row r="47" spans="1:19" s="77" customFormat="1" ht="15.6" hidden="1">
      <c r="A47" s="60" t="s">
        <v>40</v>
      </c>
      <c r="B47" s="65">
        <f>SUM(B12:B14)</f>
        <v>39487.115324999999</v>
      </c>
      <c r="C47" s="588"/>
      <c r="D47" s="589">
        <f t="shared" si="58"/>
        <v>63.532979884245101</v>
      </c>
      <c r="E47" s="61">
        <f>SUM(E12:E14)</f>
        <v>62152.153726999997</v>
      </c>
      <c r="F47" s="64"/>
      <c r="G47" s="64">
        <f t="shared" si="59"/>
        <v>157.39856714134385</v>
      </c>
      <c r="H47" s="65">
        <f t="shared" si="60"/>
        <v>101639.26905199999</v>
      </c>
      <c r="I47" s="62"/>
      <c r="J47" s="64">
        <f t="shared" si="61"/>
        <v>38.850255116256172</v>
      </c>
      <c r="K47" s="64">
        <f t="shared" si="62"/>
        <v>61.149744883743843</v>
      </c>
      <c r="L47" s="65">
        <f t="shared" si="63"/>
        <v>-22665.038401999998</v>
      </c>
      <c r="M47" s="62"/>
      <c r="N47" s="116"/>
      <c r="O47" s="115"/>
    </row>
    <row r="48" spans="1:19" s="77" customFormat="1" ht="15.6" hidden="1">
      <c r="A48" s="60" t="s">
        <v>41</v>
      </c>
      <c r="B48" s="65">
        <f>SUM(B15:B17)</f>
        <v>44243.382000999998</v>
      </c>
      <c r="C48" s="588"/>
      <c r="D48" s="589">
        <f t="shared" si="58"/>
        <v>67.049792567343545</v>
      </c>
      <c r="E48" s="61">
        <f>SUM(E15:E17)</f>
        <v>65985.859622999997</v>
      </c>
      <c r="F48" s="64"/>
      <c r="G48" s="64">
        <f t="shared" si="59"/>
        <v>149.14289242515088</v>
      </c>
      <c r="H48" s="65">
        <f t="shared" si="60"/>
        <v>110229.24162399999</v>
      </c>
      <c r="I48" s="62"/>
      <c r="J48" s="64">
        <f t="shared" si="61"/>
        <v>40.137608994823182</v>
      </c>
      <c r="K48" s="64">
        <f t="shared" si="62"/>
        <v>59.862391005176832</v>
      </c>
      <c r="L48" s="65">
        <f t="shared" si="63"/>
        <v>-21742.477621999999</v>
      </c>
      <c r="M48" s="62"/>
      <c r="N48" s="116"/>
      <c r="O48" s="116"/>
    </row>
    <row r="49" spans="1:15" s="52" customFormat="1" ht="15" customHeight="1">
      <c r="A49" s="556" t="s">
        <v>743</v>
      </c>
      <c r="B49" s="74">
        <f>SUM(B19:B21)</f>
        <v>43245.483334999997</v>
      </c>
      <c r="C49" s="590">
        <f>(B49-B45)/B45*100</f>
        <v>9.5989251846673618</v>
      </c>
      <c r="D49" s="591">
        <f t="shared" si="58"/>
        <v>67.238377058214198</v>
      </c>
      <c r="E49" s="70">
        <f>SUM(E19:E21)</f>
        <v>64316.667396000004</v>
      </c>
      <c r="F49" s="73">
        <f>(E49-E45)/E45*100</f>
        <v>24.16212961820181</v>
      </c>
      <c r="G49" s="73">
        <f>E49/B49*100</f>
        <v>148.72458910395946</v>
      </c>
      <c r="H49" s="74">
        <f t="shared" si="60"/>
        <v>107562.150731</v>
      </c>
      <c r="I49" s="71">
        <f>(H49-H45)/H45*100</f>
        <v>17.865355706848948</v>
      </c>
      <c r="J49" s="73">
        <f t="shared" si="61"/>
        <v>40.205112152463137</v>
      </c>
      <c r="K49" s="73">
        <f t="shared" si="62"/>
        <v>59.794887847536856</v>
      </c>
      <c r="L49" s="74">
        <f t="shared" si="63"/>
        <v>-21071.184061000007</v>
      </c>
      <c r="M49" s="71">
        <f>(L49-L45)/L45*100</f>
        <v>70.719080326576872</v>
      </c>
      <c r="N49" s="82"/>
      <c r="O49" s="82"/>
    </row>
    <row r="50" spans="1:15" s="52" customFormat="1" ht="15" customHeight="1">
      <c r="A50" s="556" t="s">
        <v>39</v>
      </c>
      <c r="B50" s="74">
        <f>SUM(B22:B24)</f>
        <v>43354.562076000002</v>
      </c>
      <c r="C50" s="590">
        <f>(B50-B46)/B46*100</f>
        <v>4.9590278316059884</v>
      </c>
      <c r="D50" s="591">
        <f t="shared" si="58"/>
        <v>67.808338768066918</v>
      </c>
      <c r="E50" s="70">
        <f>SUM(E22:E24)</f>
        <v>63936.918178</v>
      </c>
      <c r="F50" s="73">
        <f>(E50-E46)/E46*100</f>
        <v>8.7796128401975473</v>
      </c>
      <c r="G50" s="73">
        <f t="shared" si="59"/>
        <v>147.47448738132653</v>
      </c>
      <c r="H50" s="74">
        <f t="shared" si="60"/>
        <v>107291.48025399999</v>
      </c>
      <c r="I50" s="71">
        <f>(H50-H46)/H46*100</f>
        <v>7.2027799074047394</v>
      </c>
      <c r="J50" s="73">
        <f t="shared" si="61"/>
        <v>40.408205733915835</v>
      </c>
      <c r="K50" s="73">
        <f t="shared" si="62"/>
        <v>59.591794266084172</v>
      </c>
      <c r="L50" s="74">
        <f t="shared" si="63"/>
        <v>-20582.356101999998</v>
      </c>
      <c r="M50" s="71">
        <f>(L50-L46)/L46*100</f>
        <v>17.812828226591094</v>
      </c>
      <c r="N50" s="82"/>
      <c r="O50" s="82"/>
    </row>
    <row r="51" spans="1:15" s="52" customFormat="1" ht="15" customHeight="1">
      <c r="A51" s="556" t="s">
        <v>40</v>
      </c>
      <c r="B51" s="74">
        <f>SUM(B25:B27)</f>
        <v>42945.483742999997</v>
      </c>
      <c r="C51" s="590">
        <f>(B51-B47)/B47*100</f>
        <v>8.7582199650082906</v>
      </c>
      <c r="D51" s="591">
        <f t="shared" si="58"/>
        <v>80.337767059859743</v>
      </c>
      <c r="E51" s="70">
        <f>SUM(E25:E27)</f>
        <v>53456.158062000002</v>
      </c>
      <c r="F51" s="73">
        <f>(E51-E47)/E47*100</f>
        <v>-13.991463116783837</v>
      </c>
      <c r="G51" s="73">
        <f t="shared" si="59"/>
        <v>124.47445785428653</v>
      </c>
      <c r="H51" s="74">
        <f t="shared" si="60"/>
        <v>96401.641804999992</v>
      </c>
      <c r="I51" s="71">
        <f>(H51-H47)/H47*100</f>
        <v>-5.153153201367827</v>
      </c>
      <c r="J51" s="73">
        <f t="shared" si="61"/>
        <v>44.548498281667833</v>
      </c>
      <c r="K51" s="73">
        <f t="shared" si="62"/>
        <v>55.451501718332175</v>
      </c>
      <c r="L51" s="74">
        <f t="shared" si="63"/>
        <v>-10510.674319000005</v>
      </c>
      <c r="M51" s="71">
        <f>(L51-L47)/L47*100</f>
        <v>-53.626046721930429</v>
      </c>
      <c r="N51" s="82"/>
      <c r="O51" s="82"/>
    </row>
    <row r="52" spans="1:15" s="52" customFormat="1" ht="15" customHeight="1">
      <c r="A52" s="556" t="s">
        <v>41</v>
      </c>
      <c r="B52" s="74">
        <f>SUM(B28:B30)</f>
        <v>47623.227134000001</v>
      </c>
      <c r="C52" s="590">
        <f>(B52-B48)/B48*100</f>
        <v>7.6392106121625396</v>
      </c>
      <c r="D52" s="591">
        <f t="shared" si="58"/>
        <v>96.319961410979289</v>
      </c>
      <c r="E52" s="70">
        <f>SUM(E28:E30)</f>
        <v>49442.739008999997</v>
      </c>
      <c r="F52" s="73">
        <f>(E52-E48)/E48*100</f>
        <v>-25.070705615591827</v>
      </c>
      <c r="G52" s="73">
        <f t="shared" si="59"/>
        <v>103.82063960067288</v>
      </c>
      <c r="H52" s="74">
        <f t="shared" si="60"/>
        <v>97065.966142999998</v>
      </c>
      <c r="I52" s="71">
        <f>(H52-H48)/H48*100</f>
        <v>-11.941727337561558</v>
      </c>
      <c r="J52" s="73">
        <f t="shared" si="61"/>
        <v>49.062744673905861</v>
      </c>
      <c r="K52" s="73">
        <f t="shared" si="62"/>
        <v>50.937255326094132</v>
      </c>
      <c r="L52" s="74">
        <f t="shared" si="63"/>
        <v>-1819.5118749999965</v>
      </c>
      <c r="M52" s="71">
        <f>(L52-L48)/L48*100</f>
        <v>-91.631533872851108</v>
      </c>
      <c r="N52" s="82"/>
      <c r="O52" s="82"/>
    </row>
    <row r="53" spans="1:15" s="52" customFormat="1" ht="4.5" customHeight="1">
      <c r="A53" s="556"/>
      <c r="B53" s="74"/>
      <c r="C53" s="590"/>
      <c r="D53" s="591"/>
      <c r="E53" s="70"/>
      <c r="F53" s="73"/>
      <c r="G53" s="73"/>
      <c r="H53" s="74"/>
      <c r="I53" s="71"/>
      <c r="J53" s="73"/>
      <c r="K53" s="73"/>
      <c r="L53" s="74"/>
      <c r="M53" s="71"/>
      <c r="N53" s="82"/>
      <c r="O53" s="82"/>
    </row>
    <row r="54" spans="1:15" s="52" customFormat="1" ht="15" customHeight="1">
      <c r="A54" s="556" t="s">
        <v>794</v>
      </c>
      <c r="B54" s="74">
        <f>SUM(B32:B34)</f>
        <v>44533.731451</v>
      </c>
      <c r="C54" s="590">
        <f>(B54-B49)/B49*100</f>
        <v>2.978919453901399</v>
      </c>
      <c r="D54" s="591">
        <f t="shared" ref="D54:D59" si="64">B54/E54*100</f>
        <v>88.234750119495502</v>
      </c>
      <c r="E54" s="70">
        <f>SUM(E32:E34)</f>
        <v>50471.873485999997</v>
      </c>
      <c r="F54" s="73">
        <f>(E54-E49)/E49*100</f>
        <v>-21.525981476554314</v>
      </c>
      <c r="G54" s="71">
        <f t="shared" ref="G54:G59" si="65">E54/B54*100</f>
        <v>113.33403207304484</v>
      </c>
      <c r="H54" s="74">
        <f t="shared" ref="H54:H59" si="66">B54+E54</f>
        <v>95005.604936999996</v>
      </c>
      <c r="I54" s="71">
        <f>(H54-H49)/H49*100</f>
        <v>-11.673758574614611</v>
      </c>
      <c r="J54" s="71">
        <f t="shared" ref="J54:J59" si="67">B54/H54*100</f>
        <v>46.874846468827975</v>
      </c>
      <c r="K54" s="71">
        <f t="shared" ref="K54:K59" si="68">E54/H54*100</f>
        <v>53.125153531172018</v>
      </c>
      <c r="L54" s="74">
        <f t="shared" ref="L54:L59" si="69">B54-E54</f>
        <v>-5938.1420349999971</v>
      </c>
      <c r="M54" s="71">
        <f>(L54-L49)/L49*100</f>
        <v>-71.818659939520359</v>
      </c>
      <c r="N54" s="82"/>
      <c r="O54" s="82"/>
    </row>
    <row r="55" spans="1:15" s="52" customFormat="1" ht="15" customHeight="1">
      <c r="A55" s="556" t="s">
        <v>39</v>
      </c>
      <c r="B55" s="74">
        <f>SUM(B35:B37)</f>
        <v>43830.378803</v>
      </c>
      <c r="C55" s="590">
        <f>(B55-B50)/B50*100</f>
        <v>1.0975009415754144</v>
      </c>
      <c r="D55" s="591">
        <f t="shared" si="64"/>
        <v>84.811148459571726</v>
      </c>
      <c r="E55" s="70">
        <f>SUM(E35:E37)</f>
        <v>51679.973210000004</v>
      </c>
      <c r="F55" s="73">
        <f>(E55-E50)/E50*100</f>
        <v>-19.170371856017105</v>
      </c>
      <c r="G55" s="71">
        <f t="shared" si="65"/>
        <v>117.90902707521829</v>
      </c>
      <c r="H55" s="74">
        <f t="shared" si="66"/>
        <v>95510.352012999996</v>
      </c>
      <c r="I55" s="71">
        <f>(H55-H50)/H50*100</f>
        <v>-10.980488118077558</v>
      </c>
      <c r="J55" s="71">
        <f t="shared" si="67"/>
        <v>45.890710147350525</v>
      </c>
      <c r="K55" s="71">
        <f t="shared" si="68"/>
        <v>54.109289852649475</v>
      </c>
      <c r="L55" s="74">
        <f t="shared" si="69"/>
        <v>-7849.5944070000041</v>
      </c>
      <c r="M55" s="71">
        <f>(L55-L50)/L50*100</f>
        <v>-61.862508023378069</v>
      </c>
      <c r="N55" s="82"/>
      <c r="O55" s="82"/>
    </row>
    <row r="56" spans="1:15" s="52" customFormat="1" ht="15" customHeight="1">
      <c r="A56" s="556" t="s">
        <v>40</v>
      </c>
      <c r="B56" s="74">
        <f>SUM(B38:B40)</f>
        <v>44428.460907999994</v>
      </c>
      <c r="C56" s="590">
        <f>(B56-B51)/B51*100</f>
        <v>3.4531620923741908</v>
      </c>
      <c r="D56" s="591">
        <f t="shared" si="64"/>
        <v>85.879492161911941</v>
      </c>
      <c r="E56" s="70">
        <f>SUM(E38:E40)</f>
        <v>51733.492815999998</v>
      </c>
      <c r="F56" s="73">
        <f>(E56-E51)/E51*100</f>
        <v>-3.2225758611421478</v>
      </c>
      <c r="G56" s="71">
        <f t="shared" si="65"/>
        <v>116.4422349068694</v>
      </c>
      <c r="H56" s="74">
        <f t="shared" si="66"/>
        <v>96161.953723999992</v>
      </c>
      <c r="I56" s="71">
        <f>(H56-H51)/H51*100</f>
        <v>-0.24863485363126719</v>
      </c>
      <c r="J56" s="71">
        <f t="shared" si="67"/>
        <v>46.201703675360733</v>
      </c>
      <c r="K56" s="71">
        <f t="shared" si="68"/>
        <v>53.79829632463926</v>
      </c>
      <c r="L56" s="74">
        <f t="shared" si="69"/>
        <v>-7305.0319080000045</v>
      </c>
      <c r="M56" s="71">
        <f>(L56-L51)/L51*100</f>
        <v>-30.498922464044043</v>
      </c>
      <c r="N56" s="82"/>
      <c r="O56" s="82"/>
    </row>
    <row r="57" spans="1:15" s="52" customFormat="1" ht="15" customHeight="1">
      <c r="A57" s="556" t="s">
        <v>41</v>
      </c>
      <c r="B57" s="74">
        <f>SUM(B41:B43)</f>
        <v>48040.150540000002</v>
      </c>
      <c r="C57" s="590">
        <f>(B57-B52)/B52*100</f>
        <v>0.87546231343558945</v>
      </c>
      <c r="D57" s="591">
        <f t="shared" si="64"/>
        <v>85.087260140828008</v>
      </c>
      <c r="E57" s="70">
        <f>SUM(E41:E43)</f>
        <v>56459.863040000004</v>
      </c>
      <c r="F57" s="73">
        <f>(E57-E52)/E52*100</f>
        <v>14.192425766951725</v>
      </c>
      <c r="G57" s="71">
        <f t="shared" si="65"/>
        <v>117.52640740163676</v>
      </c>
      <c r="H57" s="74">
        <f t="shared" si="66"/>
        <v>104500.01358</v>
      </c>
      <c r="I57" s="71">
        <f>(H57-H52)/H52*100</f>
        <v>7.6587579894357383</v>
      </c>
      <c r="J57" s="71">
        <f t="shared" si="67"/>
        <v>45.971429949358679</v>
      </c>
      <c r="K57" s="71">
        <f t="shared" si="68"/>
        <v>54.028570050641335</v>
      </c>
      <c r="L57" s="74">
        <f t="shared" si="69"/>
        <v>-8419.7125000000015</v>
      </c>
      <c r="M57" s="71">
        <f>(L57-L52)/L52*100</f>
        <v>362.74567457824463</v>
      </c>
      <c r="N57" s="82"/>
      <c r="O57" s="82"/>
    </row>
    <row r="58" spans="1:15" s="77" customFormat="1" ht="15.75" hidden="1" customHeight="1">
      <c r="A58" s="60" t="s">
        <v>728</v>
      </c>
      <c r="B58" s="65">
        <f>SUM(B45:B46)</f>
        <v>80764.121990000014</v>
      </c>
      <c r="C58" s="588"/>
      <c r="D58" s="589">
        <f t="shared" si="64"/>
        <v>73.038731666954476</v>
      </c>
      <c r="E58" s="61">
        <f>SUM(E45:E46)</f>
        <v>110577.114562</v>
      </c>
      <c r="F58" s="62"/>
      <c r="G58" s="64">
        <f t="shared" si="65"/>
        <v>136.91365898299662</v>
      </c>
      <c r="H58" s="65">
        <f t="shared" si="66"/>
        <v>191341.23655200002</v>
      </c>
      <c r="I58" s="62"/>
      <c r="J58" s="64">
        <f t="shared" si="67"/>
        <v>42.209470078370209</v>
      </c>
      <c r="K58" s="64">
        <f t="shared" si="68"/>
        <v>57.790529921629783</v>
      </c>
      <c r="L58" s="65">
        <f t="shared" si="69"/>
        <v>-29812.992571999988</v>
      </c>
      <c r="M58" s="62">
        <f>(L58-L55)/L55*100</f>
        <v>279.80296848731149</v>
      </c>
      <c r="N58" s="116"/>
      <c r="O58" s="116"/>
    </row>
    <row r="59" spans="1:15" s="77" customFormat="1" ht="15.75" hidden="1" customHeight="1">
      <c r="A59" s="60" t="s">
        <v>42</v>
      </c>
      <c r="B59" s="65">
        <f>SUM(B47:B48)</f>
        <v>83730.497325999997</v>
      </c>
      <c r="C59" s="588"/>
      <c r="D59" s="589">
        <f t="shared" si="64"/>
        <v>65.343995225910064</v>
      </c>
      <c r="E59" s="61">
        <f>SUM(E47:E48)</f>
        <v>128138.01334999999</v>
      </c>
      <c r="F59" s="62"/>
      <c r="G59" s="64">
        <f t="shared" si="65"/>
        <v>153.03625016235344</v>
      </c>
      <c r="H59" s="65">
        <f t="shared" si="66"/>
        <v>211868.51067599998</v>
      </c>
      <c r="I59" s="62"/>
      <c r="J59" s="64">
        <f t="shared" si="67"/>
        <v>39.52002921946476</v>
      </c>
      <c r="K59" s="64">
        <f t="shared" si="68"/>
        <v>60.479970780535254</v>
      </c>
      <c r="L59" s="65">
        <f t="shared" si="69"/>
        <v>-44407.516023999997</v>
      </c>
      <c r="M59" s="62">
        <f>(L59-L56)/L56*100</f>
        <v>507.90310820364414</v>
      </c>
      <c r="N59" s="116"/>
      <c r="O59" s="116"/>
    </row>
    <row r="60" spans="1:15" s="52" customFormat="1" ht="4.5" customHeight="1">
      <c r="A60" s="556"/>
      <c r="B60" s="74"/>
      <c r="C60" s="590"/>
      <c r="D60" s="591"/>
      <c r="E60" s="70"/>
      <c r="F60" s="71"/>
      <c r="G60" s="73"/>
      <c r="H60" s="74"/>
      <c r="I60" s="71"/>
      <c r="J60" s="73"/>
      <c r="K60" s="73"/>
      <c r="L60" s="74"/>
      <c r="M60" s="71"/>
      <c r="N60" s="82"/>
      <c r="O60" s="82"/>
    </row>
    <row r="61" spans="1:15" s="52" customFormat="1" ht="15" customHeight="1">
      <c r="A61" s="556" t="s">
        <v>744</v>
      </c>
      <c r="B61" s="74">
        <f>SUM(B49:B50)</f>
        <v>86600.045410999999</v>
      </c>
      <c r="C61" s="590">
        <f>(B61-B58)/B58*100</f>
        <v>7.2258860459382843</v>
      </c>
      <c r="D61" s="591">
        <f>B61/E61*100</f>
        <v>67.522514106269043</v>
      </c>
      <c r="E61" s="70">
        <f>SUM(E49:E50)</f>
        <v>128253.585574</v>
      </c>
      <c r="F61" s="71">
        <f>(E61-E58)/E58*100</f>
        <v>15.985650450382199</v>
      </c>
      <c r="G61" s="73">
        <f>E61/B61*100</f>
        <v>148.09875094789399</v>
      </c>
      <c r="H61" s="74">
        <f>B61+E61</f>
        <v>214853.630985</v>
      </c>
      <c r="I61" s="71">
        <f>(H61-H58)/H58*100</f>
        <v>12.288200315152721</v>
      </c>
      <c r="J61" s="73">
        <f>B61/H61*100</f>
        <v>40.306531015547961</v>
      </c>
      <c r="K61" s="73">
        <f>E61/H61*100</f>
        <v>59.693468984452039</v>
      </c>
      <c r="L61" s="74">
        <f>B61-E61</f>
        <v>-41653.540162999998</v>
      </c>
      <c r="M61" s="71">
        <f>(L61-L58)/L58*100</f>
        <v>39.716065277259396</v>
      </c>
      <c r="N61" s="82"/>
      <c r="O61" s="82"/>
    </row>
    <row r="62" spans="1:15" s="52" customFormat="1" ht="15" customHeight="1">
      <c r="A62" s="556" t="s">
        <v>42</v>
      </c>
      <c r="B62" s="74">
        <f>SUM(B51:B52)</f>
        <v>90568.710877000005</v>
      </c>
      <c r="C62" s="590">
        <f>(B62-B59)/B59*100</f>
        <v>8.1669329209592618</v>
      </c>
      <c r="D62" s="591">
        <f>B62/E62*100</f>
        <v>88.017183327541218</v>
      </c>
      <c r="E62" s="70">
        <f>SUM(E51:E52)</f>
        <v>102898.897071</v>
      </c>
      <c r="F62" s="71">
        <f>(E62-E59)/E59*100</f>
        <v>-19.696821902538101</v>
      </c>
      <c r="G62" s="73">
        <f>E62/B62*100</f>
        <v>113.61417875401301</v>
      </c>
      <c r="H62" s="74">
        <f>B62+E62</f>
        <v>193467.60794800002</v>
      </c>
      <c r="I62" s="71">
        <f>(H62-H59)/H59*100</f>
        <v>-8.6850578546519106</v>
      </c>
      <c r="J62" s="73">
        <f>B62/H62*100</f>
        <v>46.813371932185646</v>
      </c>
      <c r="K62" s="73">
        <f>E62/H62*100</f>
        <v>53.186628067814347</v>
      </c>
      <c r="L62" s="74">
        <f>B62-E62</f>
        <v>-12330.186193999994</v>
      </c>
      <c r="M62" s="71">
        <f>(L62-L59)/L59*100</f>
        <v>-72.234010595557379</v>
      </c>
      <c r="N62" s="82"/>
      <c r="O62" s="82"/>
    </row>
    <row r="63" spans="1:15" s="52" customFormat="1" ht="4.5" customHeight="1">
      <c r="A63" s="556"/>
      <c r="B63" s="74"/>
      <c r="C63" s="590"/>
      <c r="D63" s="591"/>
      <c r="E63" s="70"/>
      <c r="F63" s="71"/>
      <c r="G63" s="73"/>
      <c r="H63" s="74"/>
      <c r="I63" s="71"/>
      <c r="J63" s="73"/>
      <c r="K63" s="73"/>
      <c r="L63" s="74"/>
      <c r="M63" s="71"/>
      <c r="N63" s="82"/>
      <c r="O63" s="82"/>
    </row>
    <row r="64" spans="1:15" s="52" customFormat="1" ht="15" customHeight="1">
      <c r="A64" s="556" t="s">
        <v>795</v>
      </c>
      <c r="B64" s="74">
        <f>SUM(B54:B55)</f>
        <v>88364.110253999999</v>
      </c>
      <c r="C64" s="592">
        <f>(B64-B61)/B61*100</f>
        <v>2.0370253094300654</v>
      </c>
      <c r="D64" s="592">
        <f>B64/E64*100</f>
        <v>86.502704661784762</v>
      </c>
      <c r="E64" s="70">
        <f>SUM(E54:E55)</f>
        <v>102151.84669599999</v>
      </c>
      <c r="F64" s="151">
        <f>(E64-E61)/E61*100</f>
        <v>-20.351664057719283</v>
      </c>
      <c r="G64" s="151">
        <f>E64/B64*100</f>
        <v>115.60332175853698</v>
      </c>
      <c r="H64" s="74">
        <f>B64+E64</f>
        <v>190515.95694999999</v>
      </c>
      <c r="I64" s="71">
        <f>(H64-H61)/H61*100</f>
        <v>-11.327560033974542</v>
      </c>
      <c r="J64" s="73">
        <f>B64/H64*100</f>
        <v>46.381474637943711</v>
      </c>
      <c r="K64" s="73">
        <f>E64/H64*100</f>
        <v>53.618525362056289</v>
      </c>
      <c r="L64" s="74">
        <f>B64-E64</f>
        <v>-13787.736441999994</v>
      </c>
      <c r="M64" s="71">
        <f>(L64-L61)/L61*100</f>
        <v>-66.899004531078575</v>
      </c>
      <c r="N64" s="82"/>
      <c r="O64" s="82"/>
    </row>
    <row r="65" spans="1:67" s="52" customFormat="1" ht="15" customHeight="1">
      <c r="A65" s="556" t="s">
        <v>42</v>
      </c>
      <c r="B65" s="74">
        <f>SUM(B56:B57)</f>
        <v>92468.611447999996</v>
      </c>
      <c r="C65" s="592">
        <f>(B65-B62)/B62*100</f>
        <v>2.0977449635782239</v>
      </c>
      <c r="D65" s="592">
        <f>B65/E65*100</f>
        <v>85.466072030403723</v>
      </c>
      <c r="E65" s="70">
        <f>SUM(E56:E57)</f>
        <v>108193.35585600001</v>
      </c>
      <c r="F65" s="151">
        <f>(E65-E62)/E62*100</f>
        <v>5.145301782337711</v>
      </c>
      <c r="G65" s="151">
        <f>E65/B65*100</f>
        <v>117.00549425557544</v>
      </c>
      <c r="H65" s="74">
        <f>B65+E65</f>
        <v>200661.96730399999</v>
      </c>
      <c r="I65" s="71">
        <f>(H65-H62)/H62*100</f>
        <v>3.7186376739271325</v>
      </c>
      <c r="J65" s="73">
        <f>B65/H65*100</f>
        <v>46.081782557185527</v>
      </c>
      <c r="K65" s="73">
        <f>E65/H65*100</f>
        <v>53.918217442814473</v>
      </c>
      <c r="L65" s="74">
        <f>B65-E65</f>
        <v>-15724.744408000013</v>
      </c>
      <c r="M65" s="71">
        <f>(L65-L62)/L62*100</f>
        <v>27.530470023655024</v>
      </c>
      <c r="N65" s="82"/>
      <c r="O65" s="82"/>
    </row>
    <row r="66" spans="1:67" s="77" customFormat="1" ht="15.75" hidden="1" customHeight="1">
      <c r="A66" s="60">
        <v>2017</v>
      </c>
      <c r="B66" s="65">
        <f>SUM(B58:B59)</f>
        <v>164494.61931600003</v>
      </c>
      <c r="C66" s="588" t="e">
        <f>(B66-#REF!)/#REF!*100</f>
        <v>#REF!</v>
      </c>
      <c r="D66" s="589">
        <f>B66/E66*100</f>
        <v>68.908334697849298</v>
      </c>
      <c r="E66" s="61">
        <f>SUM(E58:E59)</f>
        <v>238715.127912</v>
      </c>
      <c r="F66" s="64" t="e">
        <f>(E66-#REF!)/#REF!*100</f>
        <v>#REF!</v>
      </c>
      <c r="G66" s="64">
        <f>E66/B66*100</f>
        <v>145.120326065754</v>
      </c>
      <c r="H66" s="65">
        <f>B66+E66</f>
        <v>403209.74722800002</v>
      </c>
      <c r="I66" s="62" t="e">
        <f>(H66-#REF!)/#REF!*100</f>
        <v>#REF!</v>
      </c>
      <c r="J66" s="64">
        <f>B66/H66*100</f>
        <v>40.796290379107447</v>
      </c>
      <c r="K66" s="64">
        <f>E66/H66*100</f>
        <v>59.203709620892553</v>
      </c>
      <c r="L66" s="65">
        <f>B66-E66</f>
        <v>-74220.508595999971</v>
      </c>
      <c r="M66" s="62" t="e">
        <f>(L66-#REF!)/#REF!*100</f>
        <v>#REF!</v>
      </c>
      <c r="N66" s="116"/>
      <c r="O66" s="116"/>
    </row>
    <row r="67" spans="1:67" s="52" customFormat="1" ht="5.25" customHeight="1">
      <c r="A67" s="556"/>
      <c r="B67" s="74"/>
      <c r="C67" s="590"/>
      <c r="D67" s="591"/>
      <c r="E67" s="70"/>
      <c r="F67" s="73"/>
      <c r="G67" s="73"/>
      <c r="H67" s="74"/>
      <c r="I67" s="71"/>
      <c r="J67" s="73"/>
      <c r="K67" s="73"/>
      <c r="L67" s="74"/>
      <c r="M67" s="71"/>
      <c r="N67" s="82"/>
      <c r="O67" s="82"/>
    </row>
    <row r="68" spans="1:67" s="52" customFormat="1" ht="15" customHeight="1">
      <c r="A68" s="81">
        <v>2018</v>
      </c>
      <c r="B68" s="74">
        <f>SUM(B61:B62)</f>
        <v>177168.756288</v>
      </c>
      <c r="C68" s="590">
        <f>(B68-B66)/B66*100</f>
        <v>7.7048945580721453</v>
      </c>
      <c r="D68" s="591">
        <f>B68/E68*100</f>
        <v>76.645837527123916</v>
      </c>
      <c r="E68" s="70">
        <f>SUM(E61:E62)</f>
        <v>231152.48264499998</v>
      </c>
      <c r="F68" s="73">
        <f>(E68-E66)/E66*100</f>
        <v>-3.1680628425810995</v>
      </c>
      <c r="G68" s="144">
        <f>E68/B68*100</f>
        <v>130.47022933843127</v>
      </c>
      <c r="H68" s="74">
        <f>B68+E68</f>
        <v>408321.23893300002</v>
      </c>
      <c r="I68" s="71">
        <f>(H68-H66)/H66*100</f>
        <v>1.2677004313860587</v>
      </c>
      <c r="J68" s="73">
        <f>B68/H68*100</f>
        <v>43.389551998560378</v>
      </c>
      <c r="K68" s="144">
        <f>E68/H68*100</f>
        <v>56.610448001439615</v>
      </c>
      <c r="L68" s="74">
        <f>B68-E68</f>
        <v>-53983.726356999978</v>
      </c>
      <c r="M68" s="71">
        <f>(L68-L66)/L66*100</f>
        <v>-27.265755276824699</v>
      </c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</row>
    <row r="69" spans="1:67" s="52" customFormat="1" ht="15" customHeight="1">
      <c r="A69" s="83">
        <v>2019</v>
      </c>
      <c r="B69" s="74">
        <f>SUM(B64:B65)</f>
        <v>180832.72170200001</v>
      </c>
      <c r="C69" s="590">
        <f>(B69-B68)/B68*100</f>
        <v>2.0680652112520215</v>
      </c>
      <c r="D69" s="593">
        <f>B69/E69*100</f>
        <v>85.969501328320462</v>
      </c>
      <c r="E69" s="70">
        <f>SUM(E64:E65)</f>
        <v>210345.202552</v>
      </c>
      <c r="F69" s="73">
        <f>(E69-E68)/E68*100</f>
        <v>-9.0015386617999003</v>
      </c>
      <c r="G69" s="152">
        <f>E69/B69*100</f>
        <v>116.32032110794337</v>
      </c>
      <c r="H69" s="176">
        <f>B69+E69</f>
        <v>391177.92425400001</v>
      </c>
      <c r="I69" s="71">
        <f>(H69-H68)/H68*100</f>
        <v>-4.1984871332673901</v>
      </c>
      <c r="J69" s="84">
        <f>B69/H69*100</f>
        <v>46.227742029885491</v>
      </c>
      <c r="K69" s="152">
        <f>E69/H69*100</f>
        <v>53.772257970114502</v>
      </c>
      <c r="L69" s="176">
        <f>B69-E69</f>
        <v>-29512.480849999993</v>
      </c>
      <c r="M69" s="71">
        <f>(L69-L68)/L68*100</f>
        <v>-45.330782364242701</v>
      </c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  <c r="AA69" s="82"/>
    </row>
    <row r="70" spans="1:67" s="600" customFormat="1" ht="15.6">
      <c r="A70" s="85" t="s">
        <v>43</v>
      </c>
      <c r="B70" s="87"/>
      <c r="C70" s="594"/>
      <c r="D70" s="595"/>
      <c r="E70" s="596"/>
      <c r="F70" s="597"/>
      <c r="G70" s="86"/>
      <c r="H70" s="598"/>
      <c r="I70" s="1334" t="s">
        <v>745</v>
      </c>
      <c r="J70" s="1334"/>
      <c r="K70" s="1334"/>
      <c r="L70" s="1334"/>
      <c r="M70" s="1334"/>
      <c r="N70" s="88"/>
      <c r="O70" s="88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  <c r="AK70" s="82"/>
      <c r="AL70" s="82"/>
      <c r="AM70" s="82"/>
      <c r="AN70" s="82"/>
      <c r="AO70" s="82"/>
      <c r="AP70" s="82"/>
      <c r="AQ70" s="82"/>
      <c r="AR70" s="82"/>
      <c r="AS70" s="82"/>
      <c r="AT70" s="82"/>
      <c r="AU70" s="82"/>
      <c r="AV70" s="82"/>
      <c r="AW70" s="82"/>
      <c r="AX70" s="82"/>
      <c r="AY70" s="82"/>
      <c r="AZ70" s="82"/>
      <c r="BA70" s="82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</row>
    <row r="71" spans="1:67" ht="12.9" customHeight="1">
      <c r="A71" s="20" t="s">
        <v>721</v>
      </c>
      <c r="E71" s="129"/>
      <c r="H71" s="155"/>
      <c r="M71" s="569" t="s">
        <v>619</v>
      </c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</row>
    <row r="72" spans="1:67" ht="12.9" customHeight="1">
      <c r="A72" s="154"/>
      <c r="B72" s="121" t="s">
        <v>51</v>
      </c>
      <c r="C72" s="602" t="s">
        <v>51</v>
      </c>
      <c r="E72" s="129"/>
      <c r="H72" s="155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</row>
    <row r="73" spans="1:67" ht="12.9" customHeight="1">
      <c r="B73" s="604"/>
      <c r="D73" s="605"/>
      <c r="E73" s="153"/>
      <c r="H73" s="155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</row>
    <row r="74" spans="1:67" ht="12.9" customHeight="1">
      <c r="E74" s="129"/>
      <c r="H74" s="155"/>
      <c r="L74" s="155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</row>
    <row r="75" spans="1:67" ht="12.9" customHeight="1">
      <c r="B75" s="604"/>
      <c r="D75" s="605"/>
      <c r="E75" s="119"/>
      <c r="H75" s="155"/>
      <c r="L75" s="155"/>
    </row>
    <row r="76" spans="1:67" ht="12.9" customHeight="1">
      <c r="B76" s="604"/>
      <c r="E76" s="119"/>
      <c r="H76" s="155"/>
    </row>
    <row r="77" spans="1:67" ht="12.9" customHeight="1">
      <c r="D77" s="605"/>
      <c r="E77" s="129"/>
      <c r="H77" s="155"/>
    </row>
    <row r="78" spans="1:67" ht="12.9" customHeight="1">
      <c r="E78" s="129"/>
      <c r="H78" s="155"/>
    </row>
    <row r="79" spans="1:67" ht="12.9" customHeight="1">
      <c r="E79" s="129"/>
      <c r="H79" s="155"/>
    </row>
    <row r="80" spans="1:67" ht="12.9" customHeight="1">
      <c r="E80" s="129"/>
      <c r="H80" s="155"/>
    </row>
    <row r="81" spans="5:5" ht="12.9" customHeight="1">
      <c r="E81" s="129"/>
    </row>
    <row r="82" spans="5:5" ht="12.9" customHeight="1">
      <c r="E82" s="129"/>
    </row>
    <row r="83" spans="5:5" ht="12.9" customHeight="1">
      <c r="E83" s="129"/>
    </row>
    <row r="84" spans="5:5" ht="12.9" customHeight="1">
      <c r="E84" s="129"/>
    </row>
    <row r="85" spans="5:5" ht="12.9" customHeight="1">
      <c r="E85" s="129"/>
    </row>
    <row r="86" spans="5:5" ht="12.9" customHeight="1">
      <c r="E86" s="129"/>
    </row>
    <row r="87" spans="5:5" ht="12.9" customHeight="1">
      <c r="E87" s="129"/>
    </row>
    <row r="88" spans="5:5" ht="12.9" customHeight="1">
      <c r="E88" s="129"/>
    </row>
    <row r="89" spans="5:5" ht="12.9" customHeight="1">
      <c r="E89" s="129"/>
    </row>
    <row r="90" spans="5:5" ht="12.9" customHeight="1">
      <c r="E90" s="129"/>
    </row>
    <row r="91" spans="5:5" ht="12.9" customHeight="1">
      <c r="E91" s="129"/>
    </row>
    <row r="92" spans="5:5" ht="12.9" customHeight="1">
      <c r="E92" s="129"/>
    </row>
    <row r="93" spans="5:5" ht="12.9" customHeight="1">
      <c r="E93" s="129"/>
    </row>
    <row r="94" spans="5:5" ht="12.9" customHeight="1">
      <c r="E94" s="129"/>
    </row>
    <row r="95" spans="5:5" ht="12.9" customHeight="1">
      <c r="E95" s="129"/>
    </row>
    <row r="96" spans="5:5" ht="12.9" customHeight="1">
      <c r="E96" s="129"/>
    </row>
    <row r="97" spans="5:5" ht="12.9" customHeight="1">
      <c r="E97" s="129"/>
    </row>
    <row r="98" spans="5:5" ht="12.9" customHeight="1">
      <c r="E98" s="129"/>
    </row>
    <row r="99" spans="5:5" ht="12.9" customHeight="1">
      <c r="E99" s="129"/>
    </row>
    <row r="100" spans="5:5" ht="12.9" customHeight="1">
      <c r="E100" s="129"/>
    </row>
    <row r="101" spans="5:5" ht="12.9" customHeight="1">
      <c r="E101" s="129"/>
    </row>
    <row r="102" spans="5:5" ht="12.9" customHeight="1">
      <c r="E102" s="129"/>
    </row>
    <row r="103" spans="5:5" ht="12.9" customHeight="1">
      <c r="E103" s="129"/>
    </row>
    <row r="104" spans="5:5" ht="12.9" customHeight="1">
      <c r="E104" s="129"/>
    </row>
    <row r="105" spans="5:5" ht="12.9" customHeight="1">
      <c r="E105" s="129"/>
    </row>
    <row r="106" spans="5:5" ht="12.9" customHeight="1">
      <c r="E106" s="129"/>
    </row>
    <row r="107" spans="5:5" ht="12.9" customHeight="1">
      <c r="E107" s="129"/>
    </row>
  </sheetData>
  <mergeCells count="6">
    <mergeCell ref="I70:M70"/>
    <mergeCell ref="A3:A5"/>
    <mergeCell ref="B3:D3"/>
    <mergeCell ref="E3:G3"/>
    <mergeCell ref="H3:K3"/>
    <mergeCell ref="L3:M3"/>
  </mergeCells>
  <hyperlinks>
    <hyperlink ref="F1" location="'TABLOİÇİNDE-1'!A14" display="İÇİNDEKİLER  / INDEX "/>
  </hyperlinks>
  <printOptions horizontalCentered="1" verticalCentered="1"/>
  <pageMargins left="0" right="0" top="0.78740157480314965" bottom="0.6692913385826772" header="0.78740157480314965" footer="0.6692913385826772"/>
  <pageSetup paperSize="9" scale="6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showGridLines="0" zoomScale="85" workbookViewId="0">
      <selection activeCell="A3" sqref="A3:A5"/>
    </sheetView>
  </sheetViews>
  <sheetFormatPr defaultRowHeight="12.9" customHeight="1"/>
  <cols>
    <col min="1" max="1" width="19.109375" style="607" customWidth="1"/>
    <col min="2" max="2" width="8.6640625" style="607" bestFit="1" customWidth="1"/>
    <col min="3" max="3" width="8.33203125" style="607" bestFit="1" customWidth="1"/>
    <col min="4" max="4" width="5" style="607" bestFit="1" customWidth="1"/>
    <col min="5" max="5" width="1.6640625" style="607" customWidth="1"/>
    <col min="6" max="6" width="8.6640625" style="607" bestFit="1" customWidth="1"/>
    <col min="7" max="7" width="8.33203125" style="607" bestFit="1" customWidth="1"/>
    <col min="8" max="8" width="5" style="607" bestFit="1" customWidth="1"/>
    <col min="9" max="9" width="1.6640625" style="607" customWidth="1"/>
    <col min="10" max="10" width="8.6640625" style="607" bestFit="1" customWidth="1"/>
    <col min="11" max="11" width="8.33203125" style="607" bestFit="1" customWidth="1"/>
    <col min="12" max="12" width="5" style="607" bestFit="1" customWidth="1"/>
    <col min="13" max="13" width="1.6640625" style="607" customWidth="1"/>
    <col min="14" max="14" width="8.6640625" style="607" bestFit="1" customWidth="1"/>
    <col min="15" max="15" width="8.33203125" style="607" bestFit="1" customWidth="1"/>
    <col min="16" max="16" width="5" style="607" bestFit="1" customWidth="1"/>
    <col min="17" max="17" width="1.6640625" style="607" customWidth="1"/>
    <col min="18" max="18" width="8.6640625" style="607" bestFit="1" customWidth="1"/>
    <col min="19" max="19" width="8.33203125" style="607" bestFit="1" customWidth="1"/>
    <col min="20" max="20" width="5" style="607" bestFit="1" customWidth="1"/>
    <col min="21" max="21" width="1.6640625" style="607" customWidth="1"/>
    <col min="22" max="22" width="8.6640625" style="607" bestFit="1" customWidth="1"/>
    <col min="23" max="23" width="8.33203125" style="607" bestFit="1" customWidth="1"/>
    <col min="24" max="24" width="5.6640625" style="607" bestFit="1" customWidth="1"/>
    <col min="25" max="25" width="1.6640625" style="607" customWidth="1"/>
    <col min="26" max="26" width="8.6640625" style="607" bestFit="1" customWidth="1"/>
    <col min="27" max="27" width="8.33203125" style="607" bestFit="1" customWidth="1"/>
    <col min="28" max="28" width="5.6640625" style="607" bestFit="1" customWidth="1"/>
    <col min="29" max="214" width="9.109375" style="607"/>
    <col min="215" max="215" width="20.44140625" style="607" customWidth="1"/>
    <col min="216" max="229" width="0" style="607" hidden="1" customWidth="1"/>
    <col min="230" max="230" width="3.6640625" style="607" customWidth="1"/>
    <col min="231" max="236" width="0" style="607" hidden="1" customWidth="1"/>
    <col min="237" max="237" width="1.6640625" style="607" customWidth="1"/>
    <col min="238" max="243" width="0" style="607" hidden="1" customWidth="1"/>
    <col min="244" max="244" width="5.44140625" style="607" customWidth="1"/>
    <col min="245" max="247" width="0" style="607" hidden="1" customWidth="1"/>
    <col min="248" max="248" width="1.6640625" style="607" customWidth="1"/>
    <col min="249" max="257" width="0" style="607" hidden="1" customWidth="1"/>
    <col min="258" max="258" width="1.6640625" style="607" customWidth="1"/>
    <col min="259" max="260" width="8.88671875" style="607" customWidth="1"/>
    <col min="261" max="261" width="7.6640625" style="607" customWidth="1"/>
    <col min="262" max="262" width="1.6640625" style="607" customWidth="1"/>
    <col min="263" max="264" width="8.88671875" style="607" customWidth="1"/>
    <col min="265" max="265" width="8.44140625" style="607" customWidth="1"/>
    <col min="266" max="266" width="1.6640625" style="607" customWidth="1"/>
    <col min="267" max="269" width="9" style="607" customWidth="1"/>
    <col min="270" max="270" width="1.6640625" style="607" customWidth="1"/>
    <col min="271" max="273" width="8.88671875" style="607" customWidth="1"/>
    <col min="274" max="274" width="1.6640625" style="607" customWidth="1"/>
    <col min="275" max="276" width="9.109375" style="607"/>
    <col min="277" max="277" width="8.44140625" style="607" customWidth="1"/>
    <col min="278" max="278" width="1.6640625" style="607" customWidth="1"/>
    <col min="279" max="280" width="9.109375" style="607"/>
    <col min="281" max="281" width="8.5546875" style="607" bestFit="1" customWidth="1"/>
    <col min="282" max="470" width="9.109375" style="607"/>
    <col min="471" max="471" width="20.44140625" style="607" customWidth="1"/>
    <col min="472" max="485" width="0" style="607" hidden="1" customWidth="1"/>
    <col min="486" max="486" width="3.6640625" style="607" customWidth="1"/>
    <col min="487" max="492" width="0" style="607" hidden="1" customWidth="1"/>
    <col min="493" max="493" width="1.6640625" style="607" customWidth="1"/>
    <col min="494" max="499" width="0" style="607" hidden="1" customWidth="1"/>
    <col min="500" max="500" width="5.44140625" style="607" customWidth="1"/>
    <col min="501" max="503" width="0" style="607" hidden="1" customWidth="1"/>
    <col min="504" max="504" width="1.6640625" style="607" customWidth="1"/>
    <col min="505" max="513" width="0" style="607" hidden="1" customWidth="1"/>
    <col min="514" max="514" width="1.6640625" style="607" customWidth="1"/>
    <col min="515" max="516" width="8.88671875" style="607" customWidth="1"/>
    <col min="517" max="517" width="7.6640625" style="607" customWidth="1"/>
    <col min="518" max="518" width="1.6640625" style="607" customWidth="1"/>
    <col min="519" max="520" width="8.88671875" style="607" customWidth="1"/>
    <col min="521" max="521" width="8.44140625" style="607" customWidth="1"/>
    <col min="522" max="522" width="1.6640625" style="607" customWidth="1"/>
    <col min="523" max="525" width="9" style="607" customWidth="1"/>
    <col min="526" max="526" width="1.6640625" style="607" customWidth="1"/>
    <col min="527" max="529" width="8.88671875" style="607" customWidth="1"/>
    <col min="530" max="530" width="1.6640625" style="607" customWidth="1"/>
    <col min="531" max="532" width="9.109375" style="607"/>
    <col min="533" max="533" width="8.44140625" style="607" customWidth="1"/>
    <col min="534" max="534" width="1.6640625" style="607" customWidth="1"/>
    <col min="535" max="536" width="9.109375" style="607"/>
    <col min="537" max="537" width="8.5546875" style="607" bestFit="1" customWidth="1"/>
    <col min="538" max="726" width="9.109375" style="607"/>
    <col min="727" max="727" width="20.44140625" style="607" customWidth="1"/>
    <col min="728" max="741" width="0" style="607" hidden="1" customWidth="1"/>
    <col min="742" max="742" width="3.6640625" style="607" customWidth="1"/>
    <col min="743" max="748" width="0" style="607" hidden="1" customWidth="1"/>
    <col min="749" max="749" width="1.6640625" style="607" customWidth="1"/>
    <col min="750" max="755" width="0" style="607" hidden="1" customWidth="1"/>
    <col min="756" max="756" width="5.44140625" style="607" customWidth="1"/>
    <col min="757" max="759" width="0" style="607" hidden="1" customWidth="1"/>
    <col min="760" max="760" width="1.6640625" style="607" customWidth="1"/>
    <col min="761" max="769" width="0" style="607" hidden="1" customWidth="1"/>
    <col min="770" max="770" width="1.6640625" style="607" customWidth="1"/>
    <col min="771" max="772" width="8.88671875" style="607" customWidth="1"/>
    <col min="773" max="773" width="7.6640625" style="607" customWidth="1"/>
    <col min="774" max="774" width="1.6640625" style="607" customWidth="1"/>
    <col min="775" max="776" width="8.88671875" style="607" customWidth="1"/>
    <col min="777" max="777" width="8.44140625" style="607" customWidth="1"/>
    <col min="778" max="778" width="1.6640625" style="607" customWidth="1"/>
    <col min="779" max="781" width="9" style="607" customWidth="1"/>
    <col min="782" max="782" width="1.6640625" style="607" customWidth="1"/>
    <col min="783" max="785" width="8.88671875" style="607" customWidth="1"/>
    <col min="786" max="786" width="1.6640625" style="607" customWidth="1"/>
    <col min="787" max="788" width="9.109375" style="607"/>
    <col min="789" max="789" width="8.44140625" style="607" customWidth="1"/>
    <col min="790" max="790" width="1.6640625" style="607" customWidth="1"/>
    <col min="791" max="792" width="9.109375" style="607"/>
    <col min="793" max="793" width="8.5546875" style="607" bestFit="1" customWidth="1"/>
    <col min="794" max="982" width="9.109375" style="607"/>
    <col min="983" max="983" width="20.44140625" style="607" customWidth="1"/>
    <col min="984" max="997" width="0" style="607" hidden="1" customWidth="1"/>
    <col min="998" max="998" width="3.6640625" style="607" customWidth="1"/>
    <col min="999" max="1004" width="0" style="607" hidden="1" customWidth="1"/>
    <col min="1005" max="1005" width="1.6640625" style="607" customWidth="1"/>
    <col min="1006" max="1011" width="0" style="607" hidden="1" customWidth="1"/>
    <col min="1012" max="1012" width="5.44140625" style="607" customWidth="1"/>
    <col min="1013" max="1015" width="0" style="607" hidden="1" customWidth="1"/>
    <col min="1016" max="1016" width="1.6640625" style="607" customWidth="1"/>
    <col min="1017" max="1025" width="0" style="607" hidden="1" customWidth="1"/>
    <col min="1026" max="1026" width="1.6640625" style="607" customWidth="1"/>
    <col min="1027" max="1028" width="8.88671875" style="607" customWidth="1"/>
    <col min="1029" max="1029" width="7.6640625" style="607" customWidth="1"/>
    <col min="1030" max="1030" width="1.6640625" style="607" customWidth="1"/>
    <col min="1031" max="1032" width="8.88671875" style="607" customWidth="1"/>
    <col min="1033" max="1033" width="8.44140625" style="607" customWidth="1"/>
    <col min="1034" max="1034" width="1.6640625" style="607" customWidth="1"/>
    <col min="1035" max="1037" width="9" style="607" customWidth="1"/>
    <col min="1038" max="1038" width="1.6640625" style="607" customWidth="1"/>
    <col min="1039" max="1041" width="8.88671875" style="607" customWidth="1"/>
    <col min="1042" max="1042" width="1.6640625" style="607" customWidth="1"/>
    <col min="1043" max="1044" width="9.109375" style="607"/>
    <col min="1045" max="1045" width="8.44140625" style="607" customWidth="1"/>
    <col min="1046" max="1046" width="1.6640625" style="607" customWidth="1"/>
    <col min="1047" max="1048" width="9.109375" style="607"/>
    <col min="1049" max="1049" width="8.5546875" style="607" bestFit="1" customWidth="1"/>
    <col min="1050" max="1238" width="9.109375" style="607"/>
    <col min="1239" max="1239" width="20.44140625" style="607" customWidth="1"/>
    <col min="1240" max="1253" width="0" style="607" hidden="1" customWidth="1"/>
    <col min="1254" max="1254" width="3.6640625" style="607" customWidth="1"/>
    <col min="1255" max="1260" width="0" style="607" hidden="1" customWidth="1"/>
    <col min="1261" max="1261" width="1.6640625" style="607" customWidth="1"/>
    <col min="1262" max="1267" width="0" style="607" hidden="1" customWidth="1"/>
    <col min="1268" max="1268" width="5.44140625" style="607" customWidth="1"/>
    <col min="1269" max="1271" width="0" style="607" hidden="1" customWidth="1"/>
    <col min="1272" max="1272" width="1.6640625" style="607" customWidth="1"/>
    <col min="1273" max="1281" width="0" style="607" hidden="1" customWidth="1"/>
    <col min="1282" max="1282" width="1.6640625" style="607" customWidth="1"/>
    <col min="1283" max="1284" width="8.88671875" style="607" customWidth="1"/>
    <col min="1285" max="1285" width="7.6640625" style="607" customWidth="1"/>
    <col min="1286" max="1286" width="1.6640625" style="607" customWidth="1"/>
    <col min="1287" max="1288" width="8.88671875" style="607" customWidth="1"/>
    <col min="1289" max="1289" width="8.44140625" style="607" customWidth="1"/>
    <col min="1290" max="1290" width="1.6640625" style="607" customWidth="1"/>
    <col min="1291" max="1293" width="9" style="607" customWidth="1"/>
    <col min="1294" max="1294" width="1.6640625" style="607" customWidth="1"/>
    <col min="1295" max="1297" width="8.88671875" style="607" customWidth="1"/>
    <col min="1298" max="1298" width="1.6640625" style="607" customWidth="1"/>
    <col min="1299" max="1300" width="9.109375" style="607"/>
    <col min="1301" max="1301" width="8.44140625" style="607" customWidth="1"/>
    <col min="1302" max="1302" width="1.6640625" style="607" customWidth="1"/>
    <col min="1303" max="1304" width="9.109375" style="607"/>
    <col min="1305" max="1305" width="8.5546875" style="607" bestFit="1" customWidth="1"/>
    <col min="1306" max="1494" width="9.109375" style="607"/>
    <col min="1495" max="1495" width="20.44140625" style="607" customWidth="1"/>
    <col min="1496" max="1509" width="0" style="607" hidden="1" customWidth="1"/>
    <col min="1510" max="1510" width="3.6640625" style="607" customWidth="1"/>
    <col min="1511" max="1516" width="0" style="607" hidden="1" customWidth="1"/>
    <col min="1517" max="1517" width="1.6640625" style="607" customWidth="1"/>
    <col min="1518" max="1523" width="0" style="607" hidden="1" customWidth="1"/>
    <col min="1524" max="1524" width="5.44140625" style="607" customWidth="1"/>
    <col min="1525" max="1527" width="0" style="607" hidden="1" customWidth="1"/>
    <col min="1528" max="1528" width="1.6640625" style="607" customWidth="1"/>
    <col min="1529" max="1537" width="0" style="607" hidden="1" customWidth="1"/>
    <col min="1538" max="1538" width="1.6640625" style="607" customWidth="1"/>
    <col min="1539" max="1540" width="8.88671875" style="607" customWidth="1"/>
    <col min="1541" max="1541" width="7.6640625" style="607" customWidth="1"/>
    <col min="1542" max="1542" width="1.6640625" style="607" customWidth="1"/>
    <col min="1543" max="1544" width="8.88671875" style="607" customWidth="1"/>
    <col min="1545" max="1545" width="8.44140625" style="607" customWidth="1"/>
    <col min="1546" max="1546" width="1.6640625" style="607" customWidth="1"/>
    <col min="1547" max="1549" width="9" style="607" customWidth="1"/>
    <col min="1550" max="1550" width="1.6640625" style="607" customWidth="1"/>
    <col min="1551" max="1553" width="8.88671875" style="607" customWidth="1"/>
    <col min="1554" max="1554" width="1.6640625" style="607" customWidth="1"/>
    <col min="1555" max="1556" width="9.109375" style="607"/>
    <col min="1557" max="1557" width="8.44140625" style="607" customWidth="1"/>
    <col min="1558" max="1558" width="1.6640625" style="607" customWidth="1"/>
    <col min="1559" max="1560" width="9.109375" style="607"/>
    <col min="1561" max="1561" width="8.5546875" style="607" bestFit="1" customWidth="1"/>
    <col min="1562" max="1750" width="9.109375" style="607"/>
    <col min="1751" max="1751" width="20.44140625" style="607" customWidth="1"/>
    <col min="1752" max="1765" width="0" style="607" hidden="1" customWidth="1"/>
    <col min="1766" max="1766" width="3.6640625" style="607" customWidth="1"/>
    <col min="1767" max="1772" width="0" style="607" hidden="1" customWidth="1"/>
    <col min="1773" max="1773" width="1.6640625" style="607" customWidth="1"/>
    <col min="1774" max="1779" width="0" style="607" hidden="1" customWidth="1"/>
    <col min="1780" max="1780" width="5.44140625" style="607" customWidth="1"/>
    <col min="1781" max="1783" width="0" style="607" hidden="1" customWidth="1"/>
    <col min="1784" max="1784" width="1.6640625" style="607" customWidth="1"/>
    <col min="1785" max="1793" width="0" style="607" hidden="1" customWidth="1"/>
    <col min="1794" max="1794" width="1.6640625" style="607" customWidth="1"/>
    <col min="1795" max="1796" width="8.88671875" style="607" customWidth="1"/>
    <col min="1797" max="1797" width="7.6640625" style="607" customWidth="1"/>
    <col min="1798" max="1798" width="1.6640625" style="607" customWidth="1"/>
    <col min="1799" max="1800" width="8.88671875" style="607" customWidth="1"/>
    <col min="1801" max="1801" width="8.44140625" style="607" customWidth="1"/>
    <col min="1802" max="1802" width="1.6640625" style="607" customWidth="1"/>
    <col min="1803" max="1805" width="9" style="607" customWidth="1"/>
    <col min="1806" max="1806" width="1.6640625" style="607" customWidth="1"/>
    <col min="1807" max="1809" width="8.88671875" style="607" customWidth="1"/>
    <col min="1810" max="1810" width="1.6640625" style="607" customWidth="1"/>
    <col min="1811" max="1812" width="9.109375" style="607"/>
    <col min="1813" max="1813" width="8.44140625" style="607" customWidth="1"/>
    <col min="1814" max="1814" width="1.6640625" style="607" customWidth="1"/>
    <col min="1815" max="1816" width="9.109375" style="607"/>
    <col min="1817" max="1817" width="8.5546875" style="607" bestFit="1" customWidth="1"/>
    <col min="1818" max="2006" width="9.109375" style="607"/>
    <col min="2007" max="2007" width="20.44140625" style="607" customWidth="1"/>
    <col min="2008" max="2021" width="0" style="607" hidden="1" customWidth="1"/>
    <col min="2022" max="2022" width="3.6640625" style="607" customWidth="1"/>
    <col min="2023" max="2028" width="0" style="607" hidden="1" customWidth="1"/>
    <col min="2029" max="2029" width="1.6640625" style="607" customWidth="1"/>
    <col min="2030" max="2035" width="0" style="607" hidden="1" customWidth="1"/>
    <col min="2036" max="2036" width="5.44140625" style="607" customWidth="1"/>
    <col min="2037" max="2039" width="0" style="607" hidden="1" customWidth="1"/>
    <col min="2040" max="2040" width="1.6640625" style="607" customWidth="1"/>
    <col min="2041" max="2049" width="0" style="607" hidden="1" customWidth="1"/>
    <col min="2050" max="2050" width="1.6640625" style="607" customWidth="1"/>
    <col min="2051" max="2052" width="8.88671875" style="607" customWidth="1"/>
    <col min="2053" max="2053" width="7.6640625" style="607" customWidth="1"/>
    <col min="2054" max="2054" width="1.6640625" style="607" customWidth="1"/>
    <col min="2055" max="2056" width="8.88671875" style="607" customWidth="1"/>
    <col min="2057" max="2057" width="8.44140625" style="607" customWidth="1"/>
    <col min="2058" max="2058" width="1.6640625" style="607" customWidth="1"/>
    <col min="2059" max="2061" width="9" style="607" customWidth="1"/>
    <col min="2062" max="2062" width="1.6640625" style="607" customWidth="1"/>
    <col min="2063" max="2065" width="8.88671875" style="607" customWidth="1"/>
    <col min="2066" max="2066" width="1.6640625" style="607" customWidth="1"/>
    <col min="2067" max="2068" width="9.109375" style="607"/>
    <col min="2069" max="2069" width="8.44140625" style="607" customWidth="1"/>
    <col min="2070" max="2070" width="1.6640625" style="607" customWidth="1"/>
    <col min="2071" max="2072" width="9.109375" style="607"/>
    <col min="2073" max="2073" width="8.5546875" style="607" bestFit="1" customWidth="1"/>
    <col min="2074" max="2262" width="9.109375" style="607"/>
    <col min="2263" max="2263" width="20.44140625" style="607" customWidth="1"/>
    <col min="2264" max="2277" width="0" style="607" hidden="1" customWidth="1"/>
    <col min="2278" max="2278" width="3.6640625" style="607" customWidth="1"/>
    <col min="2279" max="2284" width="0" style="607" hidden="1" customWidth="1"/>
    <col min="2285" max="2285" width="1.6640625" style="607" customWidth="1"/>
    <col min="2286" max="2291" width="0" style="607" hidden="1" customWidth="1"/>
    <col min="2292" max="2292" width="5.44140625" style="607" customWidth="1"/>
    <col min="2293" max="2295" width="0" style="607" hidden="1" customWidth="1"/>
    <col min="2296" max="2296" width="1.6640625" style="607" customWidth="1"/>
    <col min="2297" max="2305" width="0" style="607" hidden="1" customWidth="1"/>
    <col min="2306" max="2306" width="1.6640625" style="607" customWidth="1"/>
    <col min="2307" max="2308" width="8.88671875" style="607" customWidth="1"/>
    <col min="2309" max="2309" width="7.6640625" style="607" customWidth="1"/>
    <col min="2310" max="2310" width="1.6640625" style="607" customWidth="1"/>
    <col min="2311" max="2312" width="8.88671875" style="607" customWidth="1"/>
    <col min="2313" max="2313" width="8.44140625" style="607" customWidth="1"/>
    <col min="2314" max="2314" width="1.6640625" style="607" customWidth="1"/>
    <col min="2315" max="2317" width="9" style="607" customWidth="1"/>
    <col min="2318" max="2318" width="1.6640625" style="607" customWidth="1"/>
    <col min="2319" max="2321" width="8.88671875" style="607" customWidth="1"/>
    <col min="2322" max="2322" width="1.6640625" style="607" customWidth="1"/>
    <col min="2323" max="2324" width="9.109375" style="607"/>
    <col min="2325" max="2325" width="8.44140625" style="607" customWidth="1"/>
    <col min="2326" max="2326" width="1.6640625" style="607" customWidth="1"/>
    <col min="2327" max="2328" width="9.109375" style="607"/>
    <col min="2329" max="2329" width="8.5546875" style="607" bestFit="1" customWidth="1"/>
    <col min="2330" max="2518" width="9.109375" style="607"/>
    <col min="2519" max="2519" width="20.44140625" style="607" customWidth="1"/>
    <col min="2520" max="2533" width="0" style="607" hidden="1" customWidth="1"/>
    <col min="2534" max="2534" width="3.6640625" style="607" customWidth="1"/>
    <col min="2535" max="2540" width="0" style="607" hidden="1" customWidth="1"/>
    <col min="2541" max="2541" width="1.6640625" style="607" customWidth="1"/>
    <col min="2542" max="2547" width="0" style="607" hidden="1" customWidth="1"/>
    <col min="2548" max="2548" width="5.44140625" style="607" customWidth="1"/>
    <col min="2549" max="2551" width="0" style="607" hidden="1" customWidth="1"/>
    <col min="2552" max="2552" width="1.6640625" style="607" customWidth="1"/>
    <col min="2553" max="2561" width="0" style="607" hidden="1" customWidth="1"/>
    <col min="2562" max="2562" width="1.6640625" style="607" customWidth="1"/>
    <col min="2563" max="2564" width="8.88671875" style="607" customWidth="1"/>
    <col min="2565" max="2565" width="7.6640625" style="607" customWidth="1"/>
    <col min="2566" max="2566" width="1.6640625" style="607" customWidth="1"/>
    <col min="2567" max="2568" width="8.88671875" style="607" customWidth="1"/>
    <col min="2569" max="2569" width="8.44140625" style="607" customWidth="1"/>
    <col min="2570" max="2570" width="1.6640625" style="607" customWidth="1"/>
    <col min="2571" max="2573" width="9" style="607" customWidth="1"/>
    <col min="2574" max="2574" width="1.6640625" style="607" customWidth="1"/>
    <col min="2575" max="2577" width="8.88671875" style="607" customWidth="1"/>
    <col min="2578" max="2578" width="1.6640625" style="607" customWidth="1"/>
    <col min="2579" max="2580" width="9.109375" style="607"/>
    <col min="2581" max="2581" width="8.44140625" style="607" customWidth="1"/>
    <col min="2582" max="2582" width="1.6640625" style="607" customWidth="1"/>
    <col min="2583" max="2584" width="9.109375" style="607"/>
    <col min="2585" max="2585" width="8.5546875" style="607" bestFit="1" customWidth="1"/>
    <col min="2586" max="2774" width="9.109375" style="607"/>
    <col min="2775" max="2775" width="20.44140625" style="607" customWidth="1"/>
    <col min="2776" max="2789" width="0" style="607" hidden="1" customWidth="1"/>
    <col min="2790" max="2790" width="3.6640625" style="607" customWidth="1"/>
    <col min="2791" max="2796" width="0" style="607" hidden="1" customWidth="1"/>
    <col min="2797" max="2797" width="1.6640625" style="607" customWidth="1"/>
    <col min="2798" max="2803" width="0" style="607" hidden="1" customWidth="1"/>
    <col min="2804" max="2804" width="5.44140625" style="607" customWidth="1"/>
    <col min="2805" max="2807" width="0" style="607" hidden="1" customWidth="1"/>
    <col min="2808" max="2808" width="1.6640625" style="607" customWidth="1"/>
    <col min="2809" max="2817" width="0" style="607" hidden="1" customWidth="1"/>
    <col min="2818" max="2818" width="1.6640625" style="607" customWidth="1"/>
    <col min="2819" max="2820" width="8.88671875" style="607" customWidth="1"/>
    <col min="2821" max="2821" width="7.6640625" style="607" customWidth="1"/>
    <col min="2822" max="2822" width="1.6640625" style="607" customWidth="1"/>
    <col min="2823" max="2824" width="8.88671875" style="607" customWidth="1"/>
    <col min="2825" max="2825" width="8.44140625" style="607" customWidth="1"/>
    <col min="2826" max="2826" width="1.6640625" style="607" customWidth="1"/>
    <col min="2827" max="2829" width="9" style="607" customWidth="1"/>
    <col min="2830" max="2830" width="1.6640625" style="607" customWidth="1"/>
    <col min="2831" max="2833" width="8.88671875" style="607" customWidth="1"/>
    <col min="2834" max="2834" width="1.6640625" style="607" customWidth="1"/>
    <col min="2835" max="2836" width="9.109375" style="607"/>
    <col min="2837" max="2837" width="8.44140625" style="607" customWidth="1"/>
    <col min="2838" max="2838" width="1.6640625" style="607" customWidth="1"/>
    <col min="2839" max="2840" width="9.109375" style="607"/>
    <col min="2841" max="2841" width="8.5546875" style="607" bestFit="1" customWidth="1"/>
    <col min="2842" max="3030" width="9.109375" style="607"/>
    <col min="3031" max="3031" width="20.44140625" style="607" customWidth="1"/>
    <col min="3032" max="3045" width="0" style="607" hidden="1" customWidth="1"/>
    <col min="3046" max="3046" width="3.6640625" style="607" customWidth="1"/>
    <col min="3047" max="3052" width="0" style="607" hidden="1" customWidth="1"/>
    <col min="3053" max="3053" width="1.6640625" style="607" customWidth="1"/>
    <col min="3054" max="3059" width="0" style="607" hidden="1" customWidth="1"/>
    <col min="3060" max="3060" width="5.44140625" style="607" customWidth="1"/>
    <col min="3061" max="3063" width="0" style="607" hidden="1" customWidth="1"/>
    <col min="3064" max="3064" width="1.6640625" style="607" customWidth="1"/>
    <col min="3065" max="3073" width="0" style="607" hidden="1" customWidth="1"/>
    <col min="3074" max="3074" width="1.6640625" style="607" customWidth="1"/>
    <col min="3075" max="3076" width="8.88671875" style="607" customWidth="1"/>
    <col min="3077" max="3077" width="7.6640625" style="607" customWidth="1"/>
    <col min="3078" max="3078" width="1.6640625" style="607" customWidth="1"/>
    <col min="3079" max="3080" width="8.88671875" style="607" customWidth="1"/>
    <col min="3081" max="3081" width="8.44140625" style="607" customWidth="1"/>
    <col min="3082" max="3082" width="1.6640625" style="607" customWidth="1"/>
    <col min="3083" max="3085" width="9" style="607" customWidth="1"/>
    <col min="3086" max="3086" width="1.6640625" style="607" customWidth="1"/>
    <col min="3087" max="3089" width="8.88671875" style="607" customWidth="1"/>
    <col min="3090" max="3090" width="1.6640625" style="607" customWidth="1"/>
    <col min="3091" max="3092" width="9.109375" style="607"/>
    <col min="3093" max="3093" width="8.44140625" style="607" customWidth="1"/>
    <col min="3094" max="3094" width="1.6640625" style="607" customWidth="1"/>
    <col min="3095" max="3096" width="9.109375" style="607"/>
    <col min="3097" max="3097" width="8.5546875" style="607" bestFit="1" customWidth="1"/>
    <col min="3098" max="3286" width="9.109375" style="607"/>
    <col min="3287" max="3287" width="20.44140625" style="607" customWidth="1"/>
    <col min="3288" max="3301" width="0" style="607" hidden="1" customWidth="1"/>
    <col min="3302" max="3302" width="3.6640625" style="607" customWidth="1"/>
    <col min="3303" max="3308" width="0" style="607" hidden="1" customWidth="1"/>
    <col min="3309" max="3309" width="1.6640625" style="607" customWidth="1"/>
    <col min="3310" max="3315" width="0" style="607" hidden="1" customWidth="1"/>
    <col min="3316" max="3316" width="5.44140625" style="607" customWidth="1"/>
    <col min="3317" max="3319" width="0" style="607" hidden="1" customWidth="1"/>
    <col min="3320" max="3320" width="1.6640625" style="607" customWidth="1"/>
    <col min="3321" max="3329" width="0" style="607" hidden="1" customWidth="1"/>
    <col min="3330" max="3330" width="1.6640625" style="607" customWidth="1"/>
    <col min="3331" max="3332" width="8.88671875" style="607" customWidth="1"/>
    <col min="3333" max="3333" width="7.6640625" style="607" customWidth="1"/>
    <col min="3334" max="3334" width="1.6640625" style="607" customWidth="1"/>
    <col min="3335" max="3336" width="8.88671875" style="607" customWidth="1"/>
    <col min="3337" max="3337" width="8.44140625" style="607" customWidth="1"/>
    <col min="3338" max="3338" width="1.6640625" style="607" customWidth="1"/>
    <col min="3339" max="3341" width="9" style="607" customWidth="1"/>
    <col min="3342" max="3342" width="1.6640625" style="607" customWidth="1"/>
    <col min="3343" max="3345" width="8.88671875" style="607" customWidth="1"/>
    <col min="3346" max="3346" width="1.6640625" style="607" customWidth="1"/>
    <col min="3347" max="3348" width="9.109375" style="607"/>
    <col min="3349" max="3349" width="8.44140625" style="607" customWidth="1"/>
    <col min="3350" max="3350" width="1.6640625" style="607" customWidth="1"/>
    <col min="3351" max="3352" width="9.109375" style="607"/>
    <col min="3353" max="3353" width="8.5546875" style="607" bestFit="1" customWidth="1"/>
    <col min="3354" max="3542" width="9.109375" style="607"/>
    <col min="3543" max="3543" width="20.44140625" style="607" customWidth="1"/>
    <col min="3544" max="3557" width="0" style="607" hidden="1" customWidth="1"/>
    <col min="3558" max="3558" width="3.6640625" style="607" customWidth="1"/>
    <col min="3559" max="3564" width="0" style="607" hidden="1" customWidth="1"/>
    <col min="3565" max="3565" width="1.6640625" style="607" customWidth="1"/>
    <col min="3566" max="3571" width="0" style="607" hidden="1" customWidth="1"/>
    <col min="3572" max="3572" width="5.44140625" style="607" customWidth="1"/>
    <col min="3573" max="3575" width="0" style="607" hidden="1" customWidth="1"/>
    <col min="3576" max="3576" width="1.6640625" style="607" customWidth="1"/>
    <col min="3577" max="3585" width="0" style="607" hidden="1" customWidth="1"/>
    <col min="3586" max="3586" width="1.6640625" style="607" customWidth="1"/>
    <col min="3587" max="3588" width="8.88671875" style="607" customWidth="1"/>
    <col min="3589" max="3589" width="7.6640625" style="607" customWidth="1"/>
    <col min="3590" max="3590" width="1.6640625" style="607" customWidth="1"/>
    <col min="3591" max="3592" width="8.88671875" style="607" customWidth="1"/>
    <col min="3593" max="3593" width="8.44140625" style="607" customWidth="1"/>
    <col min="3594" max="3594" width="1.6640625" style="607" customWidth="1"/>
    <col min="3595" max="3597" width="9" style="607" customWidth="1"/>
    <col min="3598" max="3598" width="1.6640625" style="607" customWidth="1"/>
    <col min="3599" max="3601" width="8.88671875" style="607" customWidth="1"/>
    <col min="3602" max="3602" width="1.6640625" style="607" customWidth="1"/>
    <col min="3603" max="3604" width="9.109375" style="607"/>
    <col min="3605" max="3605" width="8.44140625" style="607" customWidth="1"/>
    <col min="3606" max="3606" width="1.6640625" style="607" customWidth="1"/>
    <col min="3607" max="3608" width="9.109375" style="607"/>
    <col min="3609" max="3609" width="8.5546875" style="607" bestFit="1" customWidth="1"/>
    <col min="3610" max="3798" width="9.109375" style="607"/>
    <col min="3799" max="3799" width="20.44140625" style="607" customWidth="1"/>
    <col min="3800" max="3813" width="0" style="607" hidden="1" customWidth="1"/>
    <col min="3814" max="3814" width="3.6640625" style="607" customWidth="1"/>
    <col min="3815" max="3820" width="0" style="607" hidden="1" customWidth="1"/>
    <col min="3821" max="3821" width="1.6640625" style="607" customWidth="1"/>
    <col min="3822" max="3827" width="0" style="607" hidden="1" customWidth="1"/>
    <col min="3828" max="3828" width="5.44140625" style="607" customWidth="1"/>
    <col min="3829" max="3831" width="0" style="607" hidden="1" customWidth="1"/>
    <col min="3832" max="3832" width="1.6640625" style="607" customWidth="1"/>
    <col min="3833" max="3841" width="0" style="607" hidden="1" customWidth="1"/>
    <col min="3842" max="3842" width="1.6640625" style="607" customWidth="1"/>
    <col min="3843" max="3844" width="8.88671875" style="607" customWidth="1"/>
    <col min="3845" max="3845" width="7.6640625" style="607" customWidth="1"/>
    <col min="3846" max="3846" width="1.6640625" style="607" customWidth="1"/>
    <col min="3847" max="3848" width="8.88671875" style="607" customWidth="1"/>
    <col min="3849" max="3849" width="8.44140625" style="607" customWidth="1"/>
    <col min="3850" max="3850" width="1.6640625" style="607" customWidth="1"/>
    <col min="3851" max="3853" width="9" style="607" customWidth="1"/>
    <col min="3854" max="3854" width="1.6640625" style="607" customWidth="1"/>
    <col min="3855" max="3857" width="8.88671875" style="607" customWidth="1"/>
    <col min="3858" max="3858" width="1.6640625" style="607" customWidth="1"/>
    <col min="3859" max="3860" width="9.109375" style="607"/>
    <col min="3861" max="3861" width="8.44140625" style="607" customWidth="1"/>
    <col min="3862" max="3862" width="1.6640625" style="607" customWidth="1"/>
    <col min="3863" max="3864" width="9.109375" style="607"/>
    <col min="3865" max="3865" width="8.5546875" style="607" bestFit="1" customWidth="1"/>
    <col min="3866" max="4054" width="9.109375" style="607"/>
    <col min="4055" max="4055" width="20.44140625" style="607" customWidth="1"/>
    <col min="4056" max="4069" width="0" style="607" hidden="1" customWidth="1"/>
    <col min="4070" max="4070" width="3.6640625" style="607" customWidth="1"/>
    <col min="4071" max="4076" width="0" style="607" hidden="1" customWidth="1"/>
    <col min="4077" max="4077" width="1.6640625" style="607" customWidth="1"/>
    <col min="4078" max="4083" width="0" style="607" hidden="1" customWidth="1"/>
    <col min="4084" max="4084" width="5.44140625" style="607" customWidth="1"/>
    <col min="4085" max="4087" width="0" style="607" hidden="1" customWidth="1"/>
    <col min="4088" max="4088" width="1.6640625" style="607" customWidth="1"/>
    <col min="4089" max="4097" width="0" style="607" hidden="1" customWidth="1"/>
    <col min="4098" max="4098" width="1.6640625" style="607" customWidth="1"/>
    <col min="4099" max="4100" width="8.88671875" style="607" customWidth="1"/>
    <col min="4101" max="4101" width="7.6640625" style="607" customWidth="1"/>
    <col min="4102" max="4102" width="1.6640625" style="607" customWidth="1"/>
    <col min="4103" max="4104" width="8.88671875" style="607" customWidth="1"/>
    <col min="4105" max="4105" width="8.44140625" style="607" customWidth="1"/>
    <col min="4106" max="4106" width="1.6640625" style="607" customWidth="1"/>
    <col min="4107" max="4109" width="9" style="607" customWidth="1"/>
    <col min="4110" max="4110" width="1.6640625" style="607" customWidth="1"/>
    <col min="4111" max="4113" width="8.88671875" style="607" customWidth="1"/>
    <col min="4114" max="4114" width="1.6640625" style="607" customWidth="1"/>
    <col min="4115" max="4116" width="9.109375" style="607"/>
    <col min="4117" max="4117" width="8.44140625" style="607" customWidth="1"/>
    <col min="4118" max="4118" width="1.6640625" style="607" customWidth="1"/>
    <col min="4119" max="4120" width="9.109375" style="607"/>
    <col min="4121" max="4121" width="8.5546875" style="607" bestFit="1" customWidth="1"/>
    <col min="4122" max="4310" width="9.109375" style="607"/>
    <col min="4311" max="4311" width="20.44140625" style="607" customWidth="1"/>
    <col min="4312" max="4325" width="0" style="607" hidden="1" customWidth="1"/>
    <col min="4326" max="4326" width="3.6640625" style="607" customWidth="1"/>
    <col min="4327" max="4332" width="0" style="607" hidden="1" customWidth="1"/>
    <col min="4333" max="4333" width="1.6640625" style="607" customWidth="1"/>
    <col min="4334" max="4339" width="0" style="607" hidden="1" customWidth="1"/>
    <col min="4340" max="4340" width="5.44140625" style="607" customWidth="1"/>
    <col min="4341" max="4343" width="0" style="607" hidden="1" customWidth="1"/>
    <col min="4344" max="4344" width="1.6640625" style="607" customWidth="1"/>
    <col min="4345" max="4353" width="0" style="607" hidden="1" customWidth="1"/>
    <col min="4354" max="4354" width="1.6640625" style="607" customWidth="1"/>
    <col min="4355" max="4356" width="8.88671875" style="607" customWidth="1"/>
    <col min="4357" max="4357" width="7.6640625" style="607" customWidth="1"/>
    <col min="4358" max="4358" width="1.6640625" style="607" customWidth="1"/>
    <col min="4359" max="4360" width="8.88671875" style="607" customWidth="1"/>
    <col min="4361" max="4361" width="8.44140625" style="607" customWidth="1"/>
    <col min="4362" max="4362" width="1.6640625" style="607" customWidth="1"/>
    <col min="4363" max="4365" width="9" style="607" customWidth="1"/>
    <col min="4366" max="4366" width="1.6640625" style="607" customWidth="1"/>
    <col min="4367" max="4369" width="8.88671875" style="607" customWidth="1"/>
    <col min="4370" max="4370" width="1.6640625" style="607" customWidth="1"/>
    <col min="4371" max="4372" width="9.109375" style="607"/>
    <col min="4373" max="4373" width="8.44140625" style="607" customWidth="1"/>
    <col min="4374" max="4374" width="1.6640625" style="607" customWidth="1"/>
    <col min="4375" max="4376" width="9.109375" style="607"/>
    <col min="4377" max="4377" width="8.5546875" style="607" bestFit="1" customWidth="1"/>
    <col min="4378" max="4566" width="9.109375" style="607"/>
    <col min="4567" max="4567" width="20.44140625" style="607" customWidth="1"/>
    <col min="4568" max="4581" width="0" style="607" hidden="1" customWidth="1"/>
    <col min="4582" max="4582" width="3.6640625" style="607" customWidth="1"/>
    <col min="4583" max="4588" width="0" style="607" hidden="1" customWidth="1"/>
    <col min="4589" max="4589" width="1.6640625" style="607" customWidth="1"/>
    <col min="4590" max="4595" width="0" style="607" hidden="1" customWidth="1"/>
    <col min="4596" max="4596" width="5.44140625" style="607" customWidth="1"/>
    <col min="4597" max="4599" width="0" style="607" hidden="1" customWidth="1"/>
    <col min="4600" max="4600" width="1.6640625" style="607" customWidth="1"/>
    <col min="4601" max="4609" width="0" style="607" hidden="1" customWidth="1"/>
    <col min="4610" max="4610" width="1.6640625" style="607" customWidth="1"/>
    <col min="4611" max="4612" width="8.88671875" style="607" customWidth="1"/>
    <col min="4613" max="4613" width="7.6640625" style="607" customWidth="1"/>
    <col min="4614" max="4614" width="1.6640625" style="607" customWidth="1"/>
    <col min="4615" max="4616" width="8.88671875" style="607" customWidth="1"/>
    <col min="4617" max="4617" width="8.44140625" style="607" customWidth="1"/>
    <col min="4618" max="4618" width="1.6640625" style="607" customWidth="1"/>
    <col min="4619" max="4621" width="9" style="607" customWidth="1"/>
    <col min="4622" max="4622" width="1.6640625" style="607" customWidth="1"/>
    <col min="4623" max="4625" width="8.88671875" style="607" customWidth="1"/>
    <col min="4626" max="4626" width="1.6640625" style="607" customWidth="1"/>
    <col min="4627" max="4628" width="9.109375" style="607"/>
    <col min="4629" max="4629" width="8.44140625" style="607" customWidth="1"/>
    <col min="4630" max="4630" width="1.6640625" style="607" customWidth="1"/>
    <col min="4631" max="4632" width="9.109375" style="607"/>
    <col min="4633" max="4633" width="8.5546875" style="607" bestFit="1" customWidth="1"/>
    <col min="4634" max="4822" width="9.109375" style="607"/>
    <col min="4823" max="4823" width="20.44140625" style="607" customWidth="1"/>
    <col min="4824" max="4837" width="0" style="607" hidden="1" customWidth="1"/>
    <col min="4838" max="4838" width="3.6640625" style="607" customWidth="1"/>
    <col min="4839" max="4844" width="0" style="607" hidden="1" customWidth="1"/>
    <col min="4845" max="4845" width="1.6640625" style="607" customWidth="1"/>
    <col min="4846" max="4851" width="0" style="607" hidden="1" customWidth="1"/>
    <col min="4852" max="4852" width="5.44140625" style="607" customWidth="1"/>
    <col min="4853" max="4855" width="0" style="607" hidden="1" customWidth="1"/>
    <col min="4856" max="4856" width="1.6640625" style="607" customWidth="1"/>
    <col min="4857" max="4865" width="0" style="607" hidden="1" customWidth="1"/>
    <col min="4866" max="4866" width="1.6640625" style="607" customWidth="1"/>
    <col min="4867" max="4868" width="8.88671875" style="607" customWidth="1"/>
    <col min="4869" max="4869" width="7.6640625" style="607" customWidth="1"/>
    <col min="4870" max="4870" width="1.6640625" style="607" customWidth="1"/>
    <col min="4871" max="4872" width="8.88671875" style="607" customWidth="1"/>
    <col min="4873" max="4873" width="8.44140625" style="607" customWidth="1"/>
    <col min="4874" max="4874" width="1.6640625" style="607" customWidth="1"/>
    <col min="4875" max="4877" width="9" style="607" customWidth="1"/>
    <col min="4878" max="4878" width="1.6640625" style="607" customWidth="1"/>
    <col min="4879" max="4881" width="8.88671875" style="607" customWidth="1"/>
    <col min="4882" max="4882" width="1.6640625" style="607" customWidth="1"/>
    <col min="4883" max="4884" width="9.109375" style="607"/>
    <col min="4885" max="4885" width="8.44140625" style="607" customWidth="1"/>
    <col min="4886" max="4886" width="1.6640625" style="607" customWidth="1"/>
    <col min="4887" max="4888" width="9.109375" style="607"/>
    <col min="4889" max="4889" width="8.5546875" style="607" bestFit="1" customWidth="1"/>
    <col min="4890" max="5078" width="9.109375" style="607"/>
    <col min="5079" max="5079" width="20.44140625" style="607" customWidth="1"/>
    <col min="5080" max="5093" width="0" style="607" hidden="1" customWidth="1"/>
    <col min="5094" max="5094" width="3.6640625" style="607" customWidth="1"/>
    <col min="5095" max="5100" width="0" style="607" hidden="1" customWidth="1"/>
    <col min="5101" max="5101" width="1.6640625" style="607" customWidth="1"/>
    <col min="5102" max="5107" width="0" style="607" hidden="1" customWidth="1"/>
    <col min="5108" max="5108" width="5.44140625" style="607" customWidth="1"/>
    <col min="5109" max="5111" width="0" style="607" hidden="1" customWidth="1"/>
    <col min="5112" max="5112" width="1.6640625" style="607" customWidth="1"/>
    <col min="5113" max="5121" width="0" style="607" hidden="1" customWidth="1"/>
    <col min="5122" max="5122" width="1.6640625" style="607" customWidth="1"/>
    <col min="5123" max="5124" width="8.88671875" style="607" customWidth="1"/>
    <col min="5125" max="5125" width="7.6640625" style="607" customWidth="1"/>
    <col min="5126" max="5126" width="1.6640625" style="607" customWidth="1"/>
    <col min="5127" max="5128" width="8.88671875" style="607" customWidth="1"/>
    <col min="5129" max="5129" width="8.44140625" style="607" customWidth="1"/>
    <col min="5130" max="5130" width="1.6640625" style="607" customWidth="1"/>
    <col min="5131" max="5133" width="9" style="607" customWidth="1"/>
    <col min="5134" max="5134" width="1.6640625" style="607" customWidth="1"/>
    <col min="5135" max="5137" width="8.88671875" style="607" customWidth="1"/>
    <col min="5138" max="5138" width="1.6640625" style="607" customWidth="1"/>
    <col min="5139" max="5140" width="9.109375" style="607"/>
    <col min="5141" max="5141" width="8.44140625" style="607" customWidth="1"/>
    <col min="5142" max="5142" width="1.6640625" style="607" customWidth="1"/>
    <col min="5143" max="5144" width="9.109375" style="607"/>
    <col min="5145" max="5145" width="8.5546875" style="607" bestFit="1" customWidth="1"/>
    <col min="5146" max="5334" width="9.109375" style="607"/>
    <col min="5335" max="5335" width="20.44140625" style="607" customWidth="1"/>
    <col min="5336" max="5349" width="0" style="607" hidden="1" customWidth="1"/>
    <col min="5350" max="5350" width="3.6640625" style="607" customWidth="1"/>
    <col min="5351" max="5356" width="0" style="607" hidden="1" customWidth="1"/>
    <col min="5357" max="5357" width="1.6640625" style="607" customWidth="1"/>
    <col min="5358" max="5363" width="0" style="607" hidden="1" customWidth="1"/>
    <col min="5364" max="5364" width="5.44140625" style="607" customWidth="1"/>
    <col min="5365" max="5367" width="0" style="607" hidden="1" customWidth="1"/>
    <col min="5368" max="5368" width="1.6640625" style="607" customWidth="1"/>
    <col min="5369" max="5377" width="0" style="607" hidden="1" customWidth="1"/>
    <col min="5378" max="5378" width="1.6640625" style="607" customWidth="1"/>
    <col min="5379" max="5380" width="8.88671875" style="607" customWidth="1"/>
    <col min="5381" max="5381" width="7.6640625" style="607" customWidth="1"/>
    <col min="5382" max="5382" width="1.6640625" style="607" customWidth="1"/>
    <col min="5383" max="5384" width="8.88671875" style="607" customWidth="1"/>
    <col min="5385" max="5385" width="8.44140625" style="607" customWidth="1"/>
    <col min="5386" max="5386" width="1.6640625" style="607" customWidth="1"/>
    <col min="5387" max="5389" width="9" style="607" customWidth="1"/>
    <col min="5390" max="5390" width="1.6640625" style="607" customWidth="1"/>
    <col min="5391" max="5393" width="8.88671875" style="607" customWidth="1"/>
    <col min="5394" max="5394" width="1.6640625" style="607" customWidth="1"/>
    <col min="5395" max="5396" width="9.109375" style="607"/>
    <col min="5397" max="5397" width="8.44140625" style="607" customWidth="1"/>
    <col min="5398" max="5398" width="1.6640625" style="607" customWidth="1"/>
    <col min="5399" max="5400" width="9.109375" style="607"/>
    <col min="5401" max="5401" width="8.5546875" style="607" bestFit="1" customWidth="1"/>
    <col min="5402" max="5590" width="9.109375" style="607"/>
    <col min="5591" max="5591" width="20.44140625" style="607" customWidth="1"/>
    <col min="5592" max="5605" width="0" style="607" hidden="1" customWidth="1"/>
    <col min="5606" max="5606" width="3.6640625" style="607" customWidth="1"/>
    <col min="5607" max="5612" width="0" style="607" hidden="1" customWidth="1"/>
    <col min="5613" max="5613" width="1.6640625" style="607" customWidth="1"/>
    <col min="5614" max="5619" width="0" style="607" hidden="1" customWidth="1"/>
    <col min="5620" max="5620" width="5.44140625" style="607" customWidth="1"/>
    <col min="5621" max="5623" width="0" style="607" hidden="1" customWidth="1"/>
    <col min="5624" max="5624" width="1.6640625" style="607" customWidth="1"/>
    <col min="5625" max="5633" width="0" style="607" hidden="1" customWidth="1"/>
    <col min="5634" max="5634" width="1.6640625" style="607" customWidth="1"/>
    <col min="5635" max="5636" width="8.88671875" style="607" customWidth="1"/>
    <col min="5637" max="5637" width="7.6640625" style="607" customWidth="1"/>
    <col min="5638" max="5638" width="1.6640625" style="607" customWidth="1"/>
    <col min="5639" max="5640" width="8.88671875" style="607" customWidth="1"/>
    <col min="5641" max="5641" width="8.44140625" style="607" customWidth="1"/>
    <col min="5642" max="5642" width="1.6640625" style="607" customWidth="1"/>
    <col min="5643" max="5645" width="9" style="607" customWidth="1"/>
    <col min="5646" max="5646" width="1.6640625" style="607" customWidth="1"/>
    <col min="5647" max="5649" width="8.88671875" style="607" customWidth="1"/>
    <col min="5650" max="5650" width="1.6640625" style="607" customWidth="1"/>
    <col min="5651" max="5652" width="9.109375" style="607"/>
    <col min="5653" max="5653" width="8.44140625" style="607" customWidth="1"/>
    <col min="5654" max="5654" width="1.6640625" style="607" customWidth="1"/>
    <col min="5655" max="5656" width="9.109375" style="607"/>
    <col min="5657" max="5657" width="8.5546875" style="607" bestFit="1" customWidth="1"/>
    <col min="5658" max="5846" width="9.109375" style="607"/>
    <col min="5847" max="5847" width="20.44140625" style="607" customWidth="1"/>
    <col min="5848" max="5861" width="0" style="607" hidden="1" customWidth="1"/>
    <col min="5862" max="5862" width="3.6640625" style="607" customWidth="1"/>
    <col min="5863" max="5868" width="0" style="607" hidden="1" customWidth="1"/>
    <col min="5869" max="5869" width="1.6640625" style="607" customWidth="1"/>
    <col min="5870" max="5875" width="0" style="607" hidden="1" customWidth="1"/>
    <col min="5876" max="5876" width="5.44140625" style="607" customWidth="1"/>
    <col min="5877" max="5879" width="0" style="607" hidden="1" customWidth="1"/>
    <col min="5880" max="5880" width="1.6640625" style="607" customWidth="1"/>
    <col min="5881" max="5889" width="0" style="607" hidden="1" customWidth="1"/>
    <col min="5890" max="5890" width="1.6640625" style="607" customWidth="1"/>
    <col min="5891" max="5892" width="8.88671875" style="607" customWidth="1"/>
    <col min="5893" max="5893" width="7.6640625" style="607" customWidth="1"/>
    <col min="5894" max="5894" width="1.6640625" style="607" customWidth="1"/>
    <col min="5895" max="5896" width="8.88671875" style="607" customWidth="1"/>
    <col min="5897" max="5897" width="8.44140625" style="607" customWidth="1"/>
    <col min="5898" max="5898" width="1.6640625" style="607" customWidth="1"/>
    <col min="5899" max="5901" width="9" style="607" customWidth="1"/>
    <col min="5902" max="5902" width="1.6640625" style="607" customWidth="1"/>
    <col min="5903" max="5905" width="8.88671875" style="607" customWidth="1"/>
    <col min="5906" max="5906" width="1.6640625" style="607" customWidth="1"/>
    <col min="5907" max="5908" width="9.109375" style="607"/>
    <col min="5909" max="5909" width="8.44140625" style="607" customWidth="1"/>
    <col min="5910" max="5910" width="1.6640625" style="607" customWidth="1"/>
    <col min="5911" max="5912" width="9.109375" style="607"/>
    <col min="5913" max="5913" width="8.5546875" style="607" bestFit="1" customWidth="1"/>
    <col min="5914" max="6102" width="9.109375" style="607"/>
    <col min="6103" max="6103" width="20.44140625" style="607" customWidth="1"/>
    <col min="6104" max="6117" width="0" style="607" hidden="1" customWidth="1"/>
    <col min="6118" max="6118" width="3.6640625" style="607" customWidth="1"/>
    <col min="6119" max="6124" width="0" style="607" hidden="1" customWidth="1"/>
    <col min="6125" max="6125" width="1.6640625" style="607" customWidth="1"/>
    <col min="6126" max="6131" width="0" style="607" hidden="1" customWidth="1"/>
    <col min="6132" max="6132" width="5.44140625" style="607" customWidth="1"/>
    <col min="6133" max="6135" width="0" style="607" hidden="1" customWidth="1"/>
    <col min="6136" max="6136" width="1.6640625" style="607" customWidth="1"/>
    <col min="6137" max="6145" width="0" style="607" hidden="1" customWidth="1"/>
    <col min="6146" max="6146" width="1.6640625" style="607" customWidth="1"/>
    <col min="6147" max="6148" width="8.88671875" style="607" customWidth="1"/>
    <col min="6149" max="6149" width="7.6640625" style="607" customWidth="1"/>
    <col min="6150" max="6150" width="1.6640625" style="607" customWidth="1"/>
    <col min="6151" max="6152" width="8.88671875" style="607" customWidth="1"/>
    <col min="6153" max="6153" width="8.44140625" style="607" customWidth="1"/>
    <col min="6154" max="6154" width="1.6640625" style="607" customWidth="1"/>
    <col min="6155" max="6157" width="9" style="607" customWidth="1"/>
    <col min="6158" max="6158" width="1.6640625" style="607" customWidth="1"/>
    <col min="6159" max="6161" width="8.88671875" style="607" customWidth="1"/>
    <col min="6162" max="6162" width="1.6640625" style="607" customWidth="1"/>
    <col min="6163" max="6164" width="9.109375" style="607"/>
    <col min="6165" max="6165" width="8.44140625" style="607" customWidth="1"/>
    <col min="6166" max="6166" width="1.6640625" style="607" customWidth="1"/>
    <col min="6167" max="6168" width="9.109375" style="607"/>
    <col min="6169" max="6169" width="8.5546875" style="607" bestFit="1" customWidth="1"/>
    <col min="6170" max="6358" width="9.109375" style="607"/>
    <col min="6359" max="6359" width="20.44140625" style="607" customWidth="1"/>
    <col min="6360" max="6373" width="0" style="607" hidden="1" customWidth="1"/>
    <col min="6374" max="6374" width="3.6640625" style="607" customWidth="1"/>
    <col min="6375" max="6380" width="0" style="607" hidden="1" customWidth="1"/>
    <col min="6381" max="6381" width="1.6640625" style="607" customWidth="1"/>
    <col min="6382" max="6387" width="0" style="607" hidden="1" customWidth="1"/>
    <col min="6388" max="6388" width="5.44140625" style="607" customWidth="1"/>
    <col min="6389" max="6391" width="0" style="607" hidden="1" customWidth="1"/>
    <col min="6392" max="6392" width="1.6640625" style="607" customWidth="1"/>
    <col min="6393" max="6401" width="0" style="607" hidden="1" customWidth="1"/>
    <col min="6402" max="6402" width="1.6640625" style="607" customWidth="1"/>
    <col min="6403" max="6404" width="8.88671875" style="607" customWidth="1"/>
    <col min="6405" max="6405" width="7.6640625" style="607" customWidth="1"/>
    <col min="6406" max="6406" width="1.6640625" style="607" customWidth="1"/>
    <col min="6407" max="6408" width="8.88671875" style="607" customWidth="1"/>
    <col min="6409" max="6409" width="8.44140625" style="607" customWidth="1"/>
    <col min="6410" max="6410" width="1.6640625" style="607" customWidth="1"/>
    <col min="6411" max="6413" width="9" style="607" customWidth="1"/>
    <col min="6414" max="6414" width="1.6640625" style="607" customWidth="1"/>
    <col min="6415" max="6417" width="8.88671875" style="607" customWidth="1"/>
    <col min="6418" max="6418" width="1.6640625" style="607" customWidth="1"/>
    <col min="6419" max="6420" width="9.109375" style="607"/>
    <col min="6421" max="6421" width="8.44140625" style="607" customWidth="1"/>
    <col min="6422" max="6422" width="1.6640625" style="607" customWidth="1"/>
    <col min="6423" max="6424" width="9.109375" style="607"/>
    <col min="6425" max="6425" width="8.5546875" style="607" bestFit="1" customWidth="1"/>
    <col min="6426" max="6614" width="9.109375" style="607"/>
    <col min="6615" max="6615" width="20.44140625" style="607" customWidth="1"/>
    <col min="6616" max="6629" width="0" style="607" hidden="1" customWidth="1"/>
    <col min="6630" max="6630" width="3.6640625" style="607" customWidth="1"/>
    <col min="6631" max="6636" width="0" style="607" hidden="1" customWidth="1"/>
    <col min="6637" max="6637" width="1.6640625" style="607" customWidth="1"/>
    <col min="6638" max="6643" width="0" style="607" hidden="1" customWidth="1"/>
    <col min="6644" max="6644" width="5.44140625" style="607" customWidth="1"/>
    <col min="6645" max="6647" width="0" style="607" hidden="1" customWidth="1"/>
    <col min="6648" max="6648" width="1.6640625" style="607" customWidth="1"/>
    <col min="6649" max="6657" width="0" style="607" hidden="1" customWidth="1"/>
    <col min="6658" max="6658" width="1.6640625" style="607" customWidth="1"/>
    <col min="6659" max="6660" width="8.88671875" style="607" customWidth="1"/>
    <col min="6661" max="6661" width="7.6640625" style="607" customWidth="1"/>
    <col min="6662" max="6662" width="1.6640625" style="607" customWidth="1"/>
    <col min="6663" max="6664" width="8.88671875" style="607" customWidth="1"/>
    <col min="6665" max="6665" width="8.44140625" style="607" customWidth="1"/>
    <col min="6666" max="6666" width="1.6640625" style="607" customWidth="1"/>
    <col min="6667" max="6669" width="9" style="607" customWidth="1"/>
    <col min="6670" max="6670" width="1.6640625" style="607" customWidth="1"/>
    <col min="6671" max="6673" width="8.88671875" style="607" customWidth="1"/>
    <col min="6674" max="6674" width="1.6640625" style="607" customWidth="1"/>
    <col min="6675" max="6676" width="9.109375" style="607"/>
    <col min="6677" max="6677" width="8.44140625" style="607" customWidth="1"/>
    <col min="6678" max="6678" width="1.6640625" style="607" customWidth="1"/>
    <col min="6679" max="6680" width="9.109375" style="607"/>
    <col min="6681" max="6681" width="8.5546875" style="607" bestFit="1" customWidth="1"/>
    <col min="6682" max="6870" width="9.109375" style="607"/>
    <col min="6871" max="6871" width="20.44140625" style="607" customWidth="1"/>
    <col min="6872" max="6885" width="0" style="607" hidden="1" customWidth="1"/>
    <col min="6886" max="6886" width="3.6640625" style="607" customWidth="1"/>
    <col min="6887" max="6892" width="0" style="607" hidden="1" customWidth="1"/>
    <col min="6893" max="6893" width="1.6640625" style="607" customWidth="1"/>
    <col min="6894" max="6899" width="0" style="607" hidden="1" customWidth="1"/>
    <col min="6900" max="6900" width="5.44140625" style="607" customWidth="1"/>
    <col min="6901" max="6903" width="0" style="607" hidden="1" customWidth="1"/>
    <col min="6904" max="6904" width="1.6640625" style="607" customWidth="1"/>
    <col min="6905" max="6913" width="0" style="607" hidden="1" customWidth="1"/>
    <col min="6914" max="6914" width="1.6640625" style="607" customWidth="1"/>
    <col min="6915" max="6916" width="8.88671875" style="607" customWidth="1"/>
    <col min="6917" max="6917" width="7.6640625" style="607" customWidth="1"/>
    <col min="6918" max="6918" width="1.6640625" style="607" customWidth="1"/>
    <col min="6919" max="6920" width="8.88671875" style="607" customWidth="1"/>
    <col min="6921" max="6921" width="8.44140625" style="607" customWidth="1"/>
    <col min="6922" max="6922" width="1.6640625" style="607" customWidth="1"/>
    <col min="6923" max="6925" width="9" style="607" customWidth="1"/>
    <col min="6926" max="6926" width="1.6640625" style="607" customWidth="1"/>
    <col min="6927" max="6929" width="8.88671875" style="607" customWidth="1"/>
    <col min="6930" max="6930" width="1.6640625" style="607" customWidth="1"/>
    <col min="6931" max="6932" width="9.109375" style="607"/>
    <col min="6933" max="6933" width="8.44140625" style="607" customWidth="1"/>
    <col min="6934" max="6934" width="1.6640625" style="607" customWidth="1"/>
    <col min="6935" max="6936" width="9.109375" style="607"/>
    <col min="6937" max="6937" width="8.5546875" style="607" bestFit="1" customWidth="1"/>
    <col min="6938" max="7126" width="9.109375" style="607"/>
    <col min="7127" max="7127" width="20.44140625" style="607" customWidth="1"/>
    <col min="7128" max="7141" width="0" style="607" hidden="1" customWidth="1"/>
    <col min="7142" max="7142" width="3.6640625" style="607" customWidth="1"/>
    <col min="7143" max="7148" width="0" style="607" hidden="1" customWidth="1"/>
    <col min="7149" max="7149" width="1.6640625" style="607" customWidth="1"/>
    <col min="7150" max="7155" width="0" style="607" hidden="1" customWidth="1"/>
    <col min="7156" max="7156" width="5.44140625" style="607" customWidth="1"/>
    <col min="7157" max="7159" width="0" style="607" hidden="1" customWidth="1"/>
    <col min="7160" max="7160" width="1.6640625" style="607" customWidth="1"/>
    <col min="7161" max="7169" width="0" style="607" hidden="1" customWidth="1"/>
    <col min="7170" max="7170" width="1.6640625" style="607" customWidth="1"/>
    <col min="7171" max="7172" width="8.88671875" style="607" customWidth="1"/>
    <col min="7173" max="7173" width="7.6640625" style="607" customWidth="1"/>
    <col min="7174" max="7174" width="1.6640625" style="607" customWidth="1"/>
    <col min="7175" max="7176" width="8.88671875" style="607" customWidth="1"/>
    <col min="7177" max="7177" width="8.44140625" style="607" customWidth="1"/>
    <col min="7178" max="7178" width="1.6640625" style="607" customWidth="1"/>
    <col min="7179" max="7181" width="9" style="607" customWidth="1"/>
    <col min="7182" max="7182" width="1.6640625" style="607" customWidth="1"/>
    <col min="7183" max="7185" width="8.88671875" style="607" customWidth="1"/>
    <col min="7186" max="7186" width="1.6640625" style="607" customWidth="1"/>
    <col min="7187" max="7188" width="9.109375" style="607"/>
    <col min="7189" max="7189" width="8.44140625" style="607" customWidth="1"/>
    <col min="7190" max="7190" width="1.6640625" style="607" customWidth="1"/>
    <col min="7191" max="7192" width="9.109375" style="607"/>
    <col min="7193" max="7193" width="8.5546875" style="607" bestFit="1" customWidth="1"/>
    <col min="7194" max="7382" width="9.109375" style="607"/>
    <col min="7383" max="7383" width="20.44140625" style="607" customWidth="1"/>
    <col min="7384" max="7397" width="0" style="607" hidden="1" customWidth="1"/>
    <col min="7398" max="7398" width="3.6640625" style="607" customWidth="1"/>
    <col min="7399" max="7404" width="0" style="607" hidden="1" customWidth="1"/>
    <col min="7405" max="7405" width="1.6640625" style="607" customWidth="1"/>
    <col min="7406" max="7411" width="0" style="607" hidden="1" customWidth="1"/>
    <col min="7412" max="7412" width="5.44140625" style="607" customWidth="1"/>
    <col min="7413" max="7415" width="0" style="607" hidden="1" customWidth="1"/>
    <col min="7416" max="7416" width="1.6640625" style="607" customWidth="1"/>
    <col min="7417" max="7425" width="0" style="607" hidden="1" customWidth="1"/>
    <col min="7426" max="7426" width="1.6640625" style="607" customWidth="1"/>
    <col min="7427" max="7428" width="8.88671875" style="607" customWidth="1"/>
    <col min="7429" max="7429" width="7.6640625" style="607" customWidth="1"/>
    <col min="7430" max="7430" width="1.6640625" style="607" customWidth="1"/>
    <col min="7431" max="7432" width="8.88671875" style="607" customWidth="1"/>
    <col min="7433" max="7433" width="8.44140625" style="607" customWidth="1"/>
    <col min="7434" max="7434" width="1.6640625" style="607" customWidth="1"/>
    <col min="7435" max="7437" width="9" style="607" customWidth="1"/>
    <col min="7438" max="7438" width="1.6640625" style="607" customWidth="1"/>
    <col min="7439" max="7441" width="8.88671875" style="607" customWidth="1"/>
    <col min="7442" max="7442" width="1.6640625" style="607" customWidth="1"/>
    <col min="7443" max="7444" width="9.109375" style="607"/>
    <col min="7445" max="7445" width="8.44140625" style="607" customWidth="1"/>
    <col min="7446" max="7446" width="1.6640625" style="607" customWidth="1"/>
    <col min="7447" max="7448" width="9.109375" style="607"/>
    <col min="7449" max="7449" width="8.5546875" style="607" bestFit="1" customWidth="1"/>
    <col min="7450" max="7638" width="9.109375" style="607"/>
    <col min="7639" max="7639" width="20.44140625" style="607" customWidth="1"/>
    <col min="7640" max="7653" width="0" style="607" hidden="1" customWidth="1"/>
    <col min="7654" max="7654" width="3.6640625" style="607" customWidth="1"/>
    <col min="7655" max="7660" width="0" style="607" hidden="1" customWidth="1"/>
    <col min="7661" max="7661" width="1.6640625" style="607" customWidth="1"/>
    <col min="7662" max="7667" width="0" style="607" hidden="1" customWidth="1"/>
    <col min="7668" max="7668" width="5.44140625" style="607" customWidth="1"/>
    <col min="7669" max="7671" width="0" style="607" hidden="1" customWidth="1"/>
    <col min="7672" max="7672" width="1.6640625" style="607" customWidth="1"/>
    <col min="7673" max="7681" width="0" style="607" hidden="1" customWidth="1"/>
    <col min="7682" max="7682" width="1.6640625" style="607" customWidth="1"/>
    <col min="7683" max="7684" width="8.88671875" style="607" customWidth="1"/>
    <col min="7685" max="7685" width="7.6640625" style="607" customWidth="1"/>
    <col min="7686" max="7686" width="1.6640625" style="607" customWidth="1"/>
    <col min="7687" max="7688" width="8.88671875" style="607" customWidth="1"/>
    <col min="7689" max="7689" width="8.44140625" style="607" customWidth="1"/>
    <col min="7690" max="7690" width="1.6640625" style="607" customWidth="1"/>
    <col min="7691" max="7693" width="9" style="607" customWidth="1"/>
    <col min="7694" max="7694" width="1.6640625" style="607" customWidth="1"/>
    <col min="7695" max="7697" width="8.88671875" style="607" customWidth="1"/>
    <col min="7698" max="7698" width="1.6640625" style="607" customWidth="1"/>
    <col min="7699" max="7700" width="9.109375" style="607"/>
    <col min="7701" max="7701" width="8.44140625" style="607" customWidth="1"/>
    <col min="7702" max="7702" width="1.6640625" style="607" customWidth="1"/>
    <col min="7703" max="7704" width="9.109375" style="607"/>
    <col min="7705" max="7705" width="8.5546875" style="607" bestFit="1" customWidth="1"/>
    <col min="7706" max="7894" width="9.109375" style="607"/>
    <col min="7895" max="7895" width="20.44140625" style="607" customWidth="1"/>
    <col min="7896" max="7909" width="0" style="607" hidden="1" customWidth="1"/>
    <col min="7910" max="7910" width="3.6640625" style="607" customWidth="1"/>
    <col min="7911" max="7916" width="0" style="607" hidden="1" customWidth="1"/>
    <col min="7917" max="7917" width="1.6640625" style="607" customWidth="1"/>
    <col min="7918" max="7923" width="0" style="607" hidden="1" customWidth="1"/>
    <col min="7924" max="7924" width="5.44140625" style="607" customWidth="1"/>
    <col min="7925" max="7927" width="0" style="607" hidden="1" customWidth="1"/>
    <col min="7928" max="7928" width="1.6640625" style="607" customWidth="1"/>
    <col min="7929" max="7937" width="0" style="607" hidden="1" customWidth="1"/>
    <col min="7938" max="7938" width="1.6640625" style="607" customWidth="1"/>
    <col min="7939" max="7940" width="8.88671875" style="607" customWidth="1"/>
    <col min="7941" max="7941" width="7.6640625" style="607" customWidth="1"/>
    <col min="7942" max="7942" width="1.6640625" style="607" customWidth="1"/>
    <col min="7943" max="7944" width="8.88671875" style="607" customWidth="1"/>
    <col min="7945" max="7945" width="8.44140625" style="607" customWidth="1"/>
    <col min="7946" max="7946" width="1.6640625" style="607" customWidth="1"/>
    <col min="7947" max="7949" width="9" style="607" customWidth="1"/>
    <col min="7950" max="7950" width="1.6640625" style="607" customWidth="1"/>
    <col min="7951" max="7953" width="8.88671875" style="607" customWidth="1"/>
    <col min="7954" max="7954" width="1.6640625" style="607" customWidth="1"/>
    <col min="7955" max="7956" width="9.109375" style="607"/>
    <col min="7957" max="7957" width="8.44140625" style="607" customWidth="1"/>
    <col min="7958" max="7958" width="1.6640625" style="607" customWidth="1"/>
    <col min="7959" max="7960" width="9.109375" style="607"/>
    <col min="7961" max="7961" width="8.5546875" style="607" bestFit="1" customWidth="1"/>
    <col min="7962" max="8150" width="9.109375" style="607"/>
    <col min="8151" max="8151" width="20.44140625" style="607" customWidth="1"/>
    <col min="8152" max="8165" width="0" style="607" hidden="1" customWidth="1"/>
    <col min="8166" max="8166" width="3.6640625" style="607" customWidth="1"/>
    <col min="8167" max="8172" width="0" style="607" hidden="1" customWidth="1"/>
    <col min="8173" max="8173" width="1.6640625" style="607" customWidth="1"/>
    <col min="8174" max="8179" width="0" style="607" hidden="1" customWidth="1"/>
    <col min="8180" max="8180" width="5.44140625" style="607" customWidth="1"/>
    <col min="8181" max="8183" width="0" style="607" hidden="1" customWidth="1"/>
    <col min="8184" max="8184" width="1.6640625" style="607" customWidth="1"/>
    <col min="8185" max="8193" width="0" style="607" hidden="1" customWidth="1"/>
    <col min="8194" max="8194" width="1.6640625" style="607" customWidth="1"/>
    <col min="8195" max="8196" width="8.88671875" style="607" customWidth="1"/>
    <col min="8197" max="8197" width="7.6640625" style="607" customWidth="1"/>
    <col min="8198" max="8198" width="1.6640625" style="607" customWidth="1"/>
    <col min="8199" max="8200" width="8.88671875" style="607" customWidth="1"/>
    <col min="8201" max="8201" width="8.44140625" style="607" customWidth="1"/>
    <col min="8202" max="8202" width="1.6640625" style="607" customWidth="1"/>
    <col min="8203" max="8205" width="9" style="607" customWidth="1"/>
    <col min="8206" max="8206" width="1.6640625" style="607" customWidth="1"/>
    <col min="8207" max="8209" width="8.88671875" style="607" customWidth="1"/>
    <col min="8210" max="8210" width="1.6640625" style="607" customWidth="1"/>
    <col min="8211" max="8212" width="9.109375" style="607"/>
    <col min="8213" max="8213" width="8.44140625" style="607" customWidth="1"/>
    <col min="8214" max="8214" width="1.6640625" style="607" customWidth="1"/>
    <col min="8215" max="8216" width="9.109375" style="607"/>
    <col min="8217" max="8217" width="8.5546875" style="607" bestFit="1" customWidth="1"/>
    <col min="8218" max="8406" width="9.109375" style="607"/>
    <col min="8407" max="8407" width="20.44140625" style="607" customWidth="1"/>
    <col min="8408" max="8421" width="0" style="607" hidden="1" customWidth="1"/>
    <col min="8422" max="8422" width="3.6640625" style="607" customWidth="1"/>
    <col min="8423" max="8428" width="0" style="607" hidden="1" customWidth="1"/>
    <col min="8429" max="8429" width="1.6640625" style="607" customWidth="1"/>
    <col min="8430" max="8435" width="0" style="607" hidden="1" customWidth="1"/>
    <col min="8436" max="8436" width="5.44140625" style="607" customWidth="1"/>
    <col min="8437" max="8439" width="0" style="607" hidden="1" customWidth="1"/>
    <col min="8440" max="8440" width="1.6640625" style="607" customWidth="1"/>
    <col min="8441" max="8449" width="0" style="607" hidden="1" customWidth="1"/>
    <col min="8450" max="8450" width="1.6640625" style="607" customWidth="1"/>
    <col min="8451" max="8452" width="8.88671875" style="607" customWidth="1"/>
    <col min="8453" max="8453" width="7.6640625" style="607" customWidth="1"/>
    <col min="8454" max="8454" width="1.6640625" style="607" customWidth="1"/>
    <col min="8455" max="8456" width="8.88671875" style="607" customWidth="1"/>
    <col min="8457" max="8457" width="8.44140625" style="607" customWidth="1"/>
    <col min="8458" max="8458" width="1.6640625" style="607" customWidth="1"/>
    <col min="8459" max="8461" width="9" style="607" customWidth="1"/>
    <col min="8462" max="8462" width="1.6640625" style="607" customWidth="1"/>
    <col min="8463" max="8465" width="8.88671875" style="607" customWidth="1"/>
    <col min="8466" max="8466" width="1.6640625" style="607" customWidth="1"/>
    <col min="8467" max="8468" width="9.109375" style="607"/>
    <col min="8469" max="8469" width="8.44140625" style="607" customWidth="1"/>
    <col min="8470" max="8470" width="1.6640625" style="607" customWidth="1"/>
    <col min="8471" max="8472" width="9.109375" style="607"/>
    <col min="8473" max="8473" width="8.5546875" style="607" bestFit="1" customWidth="1"/>
    <col min="8474" max="8662" width="9.109375" style="607"/>
    <col min="8663" max="8663" width="20.44140625" style="607" customWidth="1"/>
    <col min="8664" max="8677" width="0" style="607" hidden="1" customWidth="1"/>
    <col min="8678" max="8678" width="3.6640625" style="607" customWidth="1"/>
    <col min="8679" max="8684" width="0" style="607" hidden="1" customWidth="1"/>
    <col min="8685" max="8685" width="1.6640625" style="607" customWidth="1"/>
    <col min="8686" max="8691" width="0" style="607" hidden="1" customWidth="1"/>
    <col min="8692" max="8692" width="5.44140625" style="607" customWidth="1"/>
    <col min="8693" max="8695" width="0" style="607" hidden="1" customWidth="1"/>
    <col min="8696" max="8696" width="1.6640625" style="607" customWidth="1"/>
    <col min="8697" max="8705" width="0" style="607" hidden="1" customWidth="1"/>
    <col min="8706" max="8706" width="1.6640625" style="607" customWidth="1"/>
    <col min="8707" max="8708" width="8.88671875" style="607" customWidth="1"/>
    <col min="8709" max="8709" width="7.6640625" style="607" customWidth="1"/>
    <col min="8710" max="8710" width="1.6640625" style="607" customWidth="1"/>
    <col min="8711" max="8712" width="8.88671875" style="607" customWidth="1"/>
    <col min="8713" max="8713" width="8.44140625" style="607" customWidth="1"/>
    <col min="8714" max="8714" width="1.6640625" style="607" customWidth="1"/>
    <col min="8715" max="8717" width="9" style="607" customWidth="1"/>
    <col min="8718" max="8718" width="1.6640625" style="607" customWidth="1"/>
    <col min="8719" max="8721" width="8.88671875" style="607" customWidth="1"/>
    <col min="8722" max="8722" width="1.6640625" style="607" customWidth="1"/>
    <col min="8723" max="8724" width="9.109375" style="607"/>
    <col min="8725" max="8725" width="8.44140625" style="607" customWidth="1"/>
    <col min="8726" max="8726" width="1.6640625" style="607" customWidth="1"/>
    <col min="8727" max="8728" width="9.109375" style="607"/>
    <col min="8729" max="8729" width="8.5546875" style="607" bestFit="1" customWidth="1"/>
    <col min="8730" max="8918" width="9.109375" style="607"/>
    <col min="8919" max="8919" width="20.44140625" style="607" customWidth="1"/>
    <col min="8920" max="8933" width="0" style="607" hidden="1" customWidth="1"/>
    <col min="8934" max="8934" width="3.6640625" style="607" customWidth="1"/>
    <col min="8935" max="8940" width="0" style="607" hidden="1" customWidth="1"/>
    <col min="8941" max="8941" width="1.6640625" style="607" customWidth="1"/>
    <col min="8942" max="8947" width="0" style="607" hidden="1" customWidth="1"/>
    <col min="8948" max="8948" width="5.44140625" style="607" customWidth="1"/>
    <col min="8949" max="8951" width="0" style="607" hidden="1" customWidth="1"/>
    <col min="8952" max="8952" width="1.6640625" style="607" customWidth="1"/>
    <col min="8953" max="8961" width="0" style="607" hidden="1" customWidth="1"/>
    <col min="8962" max="8962" width="1.6640625" style="607" customWidth="1"/>
    <col min="8963" max="8964" width="8.88671875" style="607" customWidth="1"/>
    <col min="8965" max="8965" width="7.6640625" style="607" customWidth="1"/>
    <col min="8966" max="8966" width="1.6640625" style="607" customWidth="1"/>
    <col min="8967" max="8968" width="8.88671875" style="607" customWidth="1"/>
    <col min="8969" max="8969" width="8.44140625" style="607" customWidth="1"/>
    <col min="8970" max="8970" width="1.6640625" style="607" customWidth="1"/>
    <col min="8971" max="8973" width="9" style="607" customWidth="1"/>
    <col min="8974" max="8974" width="1.6640625" style="607" customWidth="1"/>
    <col min="8975" max="8977" width="8.88671875" style="607" customWidth="1"/>
    <col min="8978" max="8978" width="1.6640625" style="607" customWidth="1"/>
    <col min="8979" max="8980" width="9.109375" style="607"/>
    <col min="8981" max="8981" width="8.44140625" style="607" customWidth="1"/>
    <col min="8982" max="8982" width="1.6640625" style="607" customWidth="1"/>
    <col min="8983" max="8984" width="9.109375" style="607"/>
    <col min="8985" max="8985" width="8.5546875" style="607" bestFit="1" customWidth="1"/>
    <col min="8986" max="9174" width="9.109375" style="607"/>
    <col min="9175" max="9175" width="20.44140625" style="607" customWidth="1"/>
    <col min="9176" max="9189" width="0" style="607" hidden="1" customWidth="1"/>
    <col min="9190" max="9190" width="3.6640625" style="607" customWidth="1"/>
    <col min="9191" max="9196" width="0" style="607" hidden="1" customWidth="1"/>
    <col min="9197" max="9197" width="1.6640625" style="607" customWidth="1"/>
    <col min="9198" max="9203" width="0" style="607" hidden="1" customWidth="1"/>
    <col min="9204" max="9204" width="5.44140625" style="607" customWidth="1"/>
    <col min="9205" max="9207" width="0" style="607" hidden="1" customWidth="1"/>
    <col min="9208" max="9208" width="1.6640625" style="607" customWidth="1"/>
    <col min="9209" max="9217" width="0" style="607" hidden="1" customWidth="1"/>
    <col min="9218" max="9218" width="1.6640625" style="607" customWidth="1"/>
    <col min="9219" max="9220" width="8.88671875" style="607" customWidth="1"/>
    <col min="9221" max="9221" width="7.6640625" style="607" customWidth="1"/>
    <col min="9222" max="9222" width="1.6640625" style="607" customWidth="1"/>
    <col min="9223" max="9224" width="8.88671875" style="607" customWidth="1"/>
    <col min="9225" max="9225" width="8.44140625" style="607" customWidth="1"/>
    <col min="9226" max="9226" width="1.6640625" style="607" customWidth="1"/>
    <col min="9227" max="9229" width="9" style="607" customWidth="1"/>
    <col min="9230" max="9230" width="1.6640625" style="607" customWidth="1"/>
    <col min="9231" max="9233" width="8.88671875" style="607" customWidth="1"/>
    <col min="9234" max="9234" width="1.6640625" style="607" customWidth="1"/>
    <col min="9235" max="9236" width="9.109375" style="607"/>
    <col min="9237" max="9237" width="8.44140625" style="607" customWidth="1"/>
    <col min="9238" max="9238" width="1.6640625" style="607" customWidth="1"/>
    <col min="9239" max="9240" width="9.109375" style="607"/>
    <col min="9241" max="9241" width="8.5546875" style="607" bestFit="1" customWidth="1"/>
    <col min="9242" max="9430" width="9.109375" style="607"/>
    <col min="9431" max="9431" width="20.44140625" style="607" customWidth="1"/>
    <col min="9432" max="9445" width="0" style="607" hidden="1" customWidth="1"/>
    <col min="9446" max="9446" width="3.6640625" style="607" customWidth="1"/>
    <col min="9447" max="9452" width="0" style="607" hidden="1" customWidth="1"/>
    <col min="9453" max="9453" width="1.6640625" style="607" customWidth="1"/>
    <col min="9454" max="9459" width="0" style="607" hidden="1" customWidth="1"/>
    <col min="9460" max="9460" width="5.44140625" style="607" customWidth="1"/>
    <col min="9461" max="9463" width="0" style="607" hidden="1" customWidth="1"/>
    <col min="9464" max="9464" width="1.6640625" style="607" customWidth="1"/>
    <col min="9465" max="9473" width="0" style="607" hidden="1" customWidth="1"/>
    <col min="9474" max="9474" width="1.6640625" style="607" customWidth="1"/>
    <col min="9475" max="9476" width="8.88671875" style="607" customWidth="1"/>
    <col min="9477" max="9477" width="7.6640625" style="607" customWidth="1"/>
    <col min="9478" max="9478" width="1.6640625" style="607" customWidth="1"/>
    <col min="9479" max="9480" width="8.88671875" style="607" customWidth="1"/>
    <col min="9481" max="9481" width="8.44140625" style="607" customWidth="1"/>
    <col min="9482" max="9482" width="1.6640625" style="607" customWidth="1"/>
    <col min="9483" max="9485" width="9" style="607" customWidth="1"/>
    <col min="9486" max="9486" width="1.6640625" style="607" customWidth="1"/>
    <col min="9487" max="9489" width="8.88671875" style="607" customWidth="1"/>
    <col min="9490" max="9490" width="1.6640625" style="607" customWidth="1"/>
    <col min="9491" max="9492" width="9.109375" style="607"/>
    <col min="9493" max="9493" width="8.44140625" style="607" customWidth="1"/>
    <col min="9494" max="9494" width="1.6640625" style="607" customWidth="1"/>
    <col min="9495" max="9496" width="9.109375" style="607"/>
    <col min="9497" max="9497" width="8.5546875" style="607" bestFit="1" customWidth="1"/>
    <col min="9498" max="9686" width="9.109375" style="607"/>
    <col min="9687" max="9687" width="20.44140625" style="607" customWidth="1"/>
    <col min="9688" max="9701" width="0" style="607" hidden="1" customWidth="1"/>
    <col min="9702" max="9702" width="3.6640625" style="607" customWidth="1"/>
    <col min="9703" max="9708" width="0" style="607" hidden="1" customWidth="1"/>
    <col min="9709" max="9709" width="1.6640625" style="607" customWidth="1"/>
    <col min="9710" max="9715" width="0" style="607" hidden="1" customWidth="1"/>
    <col min="9716" max="9716" width="5.44140625" style="607" customWidth="1"/>
    <col min="9717" max="9719" width="0" style="607" hidden="1" customWidth="1"/>
    <col min="9720" max="9720" width="1.6640625" style="607" customWidth="1"/>
    <col min="9721" max="9729" width="0" style="607" hidden="1" customWidth="1"/>
    <col min="9730" max="9730" width="1.6640625" style="607" customWidth="1"/>
    <col min="9731" max="9732" width="8.88671875" style="607" customWidth="1"/>
    <col min="9733" max="9733" width="7.6640625" style="607" customWidth="1"/>
    <col min="9734" max="9734" width="1.6640625" style="607" customWidth="1"/>
    <col min="9735" max="9736" width="8.88671875" style="607" customWidth="1"/>
    <col min="9737" max="9737" width="8.44140625" style="607" customWidth="1"/>
    <col min="9738" max="9738" width="1.6640625" style="607" customWidth="1"/>
    <col min="9739" max="9741" width="9" style="607" customWidth="1"/>
    <col min="9742" max="9742" width="1.6640625" style="607" customWidth="1"/>
    <col min="9743" max="9745" width="8.88671875" style="607" customWidth="1"/>
    <col min="9746" max="9746" width="1.6640625" style="607" customWidth="1"/>
    <col min="9747" max="9748" width="9.109375" style="607"/>
    <col min="9749" max="9749" width="8.44140625" style="607" customWidth="1"/>
    <col min="9750" max="9750" width="1.6640625" style="607" customWidth="1"/>
    <col min="9751" max="9752" width="9.109375" style="607"/>
    <col min="9753" max="9753" width="8.5546875" style="607" bestFit="1" customWidth="1"/>
    <col min="9754" max="9942" width="9.109375" style="607"/>
    <col min="9943" max="9943" width="20.44140625" style="607" customWidth="1"/>
    <col min="9944" max="9957" width="0" style="607" hidden="1" customWidth="1"/>
    <col min="9958" max="9958" width="3.6640625" style="607" customWidth="1"/>
    <col min="9959" max="9964" width="0" style="607" hidden="1" customWidth="1"/>
    <col min="9965" max="9965" width="1.6640625" style="607" customWidth="1"/>
    <col min="9966" max="9971" width="0" style="607" hidden="1" customWidth="1"/>
    <col min="9972" max="9972" width="5.44140625" style="607" customWidth="1"/>
    <col min="9973" max="9975" width="0" style="607" hidden="1" customWidth="1"/>
    <col min="9976" max="9976" width="1.6640625" style="607" customWidth="1"/>
    <col min="9977" max="9985" width="0" style="607" hidden="1" customWidth="1"/>
    <col min="9986" max="9986" width="1.6640625" style="607" customWidth="1"/>
    <col min="9987" max="9988" width="8.88671875" style="607" customWidth="1"/>
    <col min="9989" max="9989" width="7.6640625" style="607" customWidth="1"/>
    <col min="9990" max="9990" width="1.6640625" style="607" customWidth="1"/>
    <col min="9991" max="9992" width="8.88671875" style="607" customWidth="1"/>
    <col min="9993" max="9993" width="8.44140625" style="607" customWidth="1"/>
    <col min="9994" max="9994" width="1.6640625" style="607" customWidth="1"/>
    <col min="9995" max="9997" width="9" style="607" customWidth="1"/>
    <col min="9998" max="9998" width="1.6640625" style="607" customWidth="1"/>
    <col min="9999" max="10001" width="8.88671875" style="607" customWidth="1"/>
    <col min="10002" max="10002" width="1.6640625" style="607" customWidth="1"/>
    <col min="10003" max="10004" width="9.109375" style="607"/>
    <col min="10005" max="10005" width="8.44140625" style="607" customWidth="1"/>
    <col min="10006" max="10006" width="1.6640625" style="607" customWidth="1"/>
    <col min="10007" max="10008" width="9.109375" style="607"/>
    <col min="10009" max="10009" width="8.5546875" style="607" bestFit="1" customWidth="1"/>
    <col min="10010" max="10198" width="9.109375" style="607"/>
    <col min="10199" max="10199" width="20.44140625" style="607" customWidth="1"/>
    <col min="10200" max="10213" width="0" style="607" hidden="1" customWidth="1"/>
    <col min="10214" max="10214" width="3.6640625" style="607" customWidth="1"/>
    <col min="10215" max="10220" width="0" style="607" hidden="1" customWidth="1"/>
    <col min="10221" max="10221" width="1.6640625" style="607" customWidth="1"/>
    <col min="10222" max="10227" width="0" style="607" hidden="1" customWidth="1"/>
    <col min="10228" max="10228" width="5.44140625" style="607" customWidth="1"/>
    <col min="10229" max="10231" width="0" style="607" hidden="1" customWidth="1"/>
    <col min="10232" max="10232" width="1.6640625" style="607" customWidth="1"/>
    <col min="10233" max="10241" width="0" style="607" hidden="1" customWidth="1"/>
    <col min="10242" max="10242" width="1.6640625" style="607" customWidth="1"/>
    <col min="10243" max="10244" width="8.88671875" style="607" customWidth="1"/>
    <col min="10245" max="10245" width="7.6640625" style="607" customWidth="1"/>
    <col min="10246" max="10246" width="1.6640625" style="607" customWidth="1"/>
    <col min="10247" max="10248" width="8.88671875" style="607" customWidth="1"/>
    <col min="10249" max="10249" width="8.44140625" style="607" customWidth="1"/>
    <col min="10250" max="10250" width="1.6640625" style="607" customWidth="1"/>
    <col min="10251" max="10253" width="9" style="607" customWidth="1"/>
    <col min="10254" max="10254" width="1.6640625" style="607" customWidth="1"/>
    <col min="10255" max="10257" width="8.88671875" style="607" customWidth="1"/>
    <col min="10258" max="10258" width="1.6640625" style="607" customWidth="1"/>
    <col min="10259" max="10260" width="9.109375" style="607"/>
    <col min="10261" max="10261" width="8.44140625" style="607" customWidth="1"/>
    <col min="10262" max="10262" width="1.6640625" style="607" customWidth="1"/>
    <col min="10263" max="10264" width="9.109375" style="607"/>
    <col min="10265" max="10265" width="8.5546875" style="607" bestFit="1" customWidth="1"/>
    <col min="10266" max="10454" width="9.109375" style="607"/>
    <col min="10455" max="10455" width="20.44140625" style="607" customWidth="1"/>
    <col min="10456" max="10469" width="0" style="607" hidden="1" customWidth="1"/>
    <col min="10470" max="10470" width="3.6640625" style="607" customWidth="1"/>
    <col min="10471" max="10476" width="0" style="607" hidden="1" customWidth="1"/>
    <col min="10477" max="10477" width="1.6640625" style="607" customWidth="1"/>
    <col min="10478" max="10483" width="0" style="607" hidden="1" customWidth="1"/>
    <col min="10484" max="10484" width="5.44140625" style="607" customWidth="1"/>
    <col min="10485" max="10487" width="0" style="607" hidden="1" customWidth="1"/>
    <col min="10488" max="10488" width="1.6640625" style="607" customWidth="1"/>
    <col min="10489" max="10497" width="0" style="607" hidden="1" customWidth="1"/>
    <col min="10498" max="10498" width="1.6640625" style="607" customWidth="1"/>
    <col min="10499" max="10500" width="8.88671875" style="607" customWidth="1"/>
    <col min="10501" max="10501" width="7.6640625" style="607" customWidth="1"/>
    <col min="10502" max="10502" width="1.6640625" style="607" customWidth="1"/>
    <col min="10503" max="10504" width="8.88671875" style="607" customWidth="1"/>
    <col min="10505" max="10505" width="8.44140625" style="607" customWidth="1"/>
    <col min="10506" max="10506" width="1.6640625" style="607" customWidth="1"/>
    <col min="10507" max="10509" width="9" style="607" customWidth="1"/>
    <col min="10510" max="10510" width="1.6640625" style="607" customWidth="1"/>
    <col min="10511" max="10513" width="8.88671875" style="607" customWidth="1"/>
    <col min="10514" max="10514" width="1.6640625" style="607" customWidth="1"/>
    <col min="10515" max="10516" width="9.109375" style="607"/>
    <col min="10517" max="10517" width="8.44140625" style="607" customWidth="1"/>
    <col min="10518" max="10518" width="1.6640625" style="607" customWidth="1"/>
    <col min="10519" max="10520" width="9.109375" style="607"/>
    <col min="10521" max="10521" width="8.5546875" style="607" bestFit="1" customWidth="1"/>
    <col min="10522" max="10710" width="9.109375" style="607"/>
    <col min="10711" max="10711" width="20.44140625" style="607" customWidth="1"/>
    <col min="10712" max="10725" width="0" style="607" hidden="1" customWidth="1"/>
    <col min="10726" max="10726" width="3.6640625" style="607" customWidth="1"/>
    <col min="10727" max="10732" width="0" style="607" hidden="1" customWidth="1"/>
    <col min="10733" max="10733" width="1.6640625" style="607" customWidth="1"/>
    <col min="10734" max="10739" width="0" style="607" hidden="1" customWidth="1"/>
    <col min="10740" max="10740" width="5.44140625" style="607" customWidth="1"/>
    <col min="10741" max="10743" width="0" style="607" hidden="1" customWidth="1"/>
    <col min="10744" max="10744" width="1.6640625" style="607" customWidth="1"/>
    <col min="10745" max="10753" width="0" style="607" hidden="1" customWidth="1"/>
    <col min="10754" max="10754" width="1.6640625" style="607" customWidth="1"/>
    <col min="10755" max="10756" width="8.88671875" style="607" customWidth="1"/>
    <col min="10757" max="10757" width="7.6640625" style="607" customWidth="1"/>
    <col min="10758" max="10758" width="1.6640625" style="607" customWidth="1"/>
    <col min="10759" max="10760" width="8.88671875" style="607" customWidth="1"/>
    <col min="10761" max="10761" width="8.44140625" style="607" customWidth="1"/>
    <col min="10762" max="10762" width="1.6640625" style="607" customWidth="1"/>
    <col min="10763" max="10765" width="9" style="607" customWidth="1"/>
    <col min="10766" max="10766" width="1.6640625" style="607" customWidth="1"/>
    <col min="10767" max="10769" width="8.88671875" style="607" customWidth="1"/>
    <col min="10770" max="10770" width="1.6640625" style="607" customWidth="1"/>
    <col min="10771" max="10772" width="9.109375" style="607"/>
    <col min="10773" max="10773" width="8.44140625" style="607" customWidth="1"/>
    <col min="10774" max="10774" width="1.6640625" style="607" customWidth="1"/>
    <col min="10775" max="10776" width="9.109375" style="607"/>
    <col min="10777" max="10777" width="8.5546875" style="607" bestFit="1" customWidth="1"/>
    <col min="10778" max="10966" width="9.109375" style="607"/>
    <col min="10967" max="10967" width="20.44140625" style="607" customWidth="1"/>
    <col min="10968" max="10981" width="0" style="607" hidden="1" customWidth="1"/>
    <col min="10982" max="10982" width="3.6640625" style="607" customWidth="1"/>
    <col min="10983" max="10988" width="0" style="607" hidden="1" customWidth="1"/>
    <col min="10989" max="10989" width="1.6640625" style="607" customWidth="1"/>
    <col min="10990" max="10995" width="0" style="607" hidden="1" customWidth="1"/>
    <col min="10996" max="10996" width="5.44140625" style="607" customWidth="1"/>
    <col min="10997" max="10999" width="0" style="607" hidden="1" customWidth="1"/>
    <col min="11000" max="11000" width="1.6640625" style="607" customWidth="1"/>
    <col min="11001" max="11009" width="0" style="607" hidden="1" customWidth="1"/>
    <col min="11010" max="11010" width="1.6640625" style="607" customWidth="1"/>
    <col min="11011" max="11012" width="8.88671875" style="607" customWidth="1"/>
    <col min="11013" max="11013" width="7.6640625" style="607" customWidth="1"/>
    <col min="11014" max="11014" width="1.6640625" style="607" customWidth="1"/>
    <col min="11015" max="11016" width="8.88671875" style="607" customWidth="1"/>
    <col min="11017" max="11017" width="8.44140625" style="607" customWidth="1"/>
    <col min="11018" max="11018" width="1.6640625" style="607" customWidth="1"/>
    <col min="11019" max="11021" width="9" style="607" customWidth="1"/>
    <col min="11022" max="11022" width="1.6640625" style="607" customWidth="1"/>
    <col min="11023" max="11025" width="8.88671875" style="607" customWidth="1"/>
    <col min="11026" max="11026" width="1.6640625" style="607" customWidth="1"/>
    <col min="11027" max="11028" width="9.109375" style="607"/>
    <col min="11029" max="11029" width="8.44140625" style="607" customWidth="1"/>
    <col min="11030" max="11030" width="1.6640625" style="607" customWidth="1"/>
    <col min="11031" max="11032" width="9.109375" style="607"/>
    <col min="11033" max="11033" width="8.5546875" style="607" bestFit="1" customWidth="1"/>
    <col min="11034" max="11222" width="9.109375" style="607"/>
    <col min="11223" max="11223" width="20.44140625" style="607" customWidth="1"/>
    <col min="11224" max="11237" width="0" style="607" hidden="1" customWidth="1"/>
    <col min="11238" max="11238" width="3.6640625" style="607" customWidth="1"/>
    <col min="11239" max="11244" width="0" style="607" hidden="1" customWidth="1"/>
    <col min="11245" max="11245" width="1.6640625" style="607" customWidth="1"/>
    <col min="11246" max="11251" width="0" style="607" hidden="1" customWidth="1"/>
    <col min="11252" max="11252" width="5.44140625" style="607" customWidth="1"/>
    <col min="11253" max="11255" width="0" style="607" hidden="1" customWidth="1"/>
    <col min="11256" max="11256" width="1.6640625" style="607" customWidth="1"/>
    <col min="11257" max="11265" width="0" style="607" hidden="1" customWidth="1"/>
    <col min="11266" max="11266" width="1.6640625" style="607" customWidth="1"/>
    <col min="11267" max="11268" width="8.88671875" style="607" customWidth="1"/>
    <col min="11269" max="11269" width="7.6640625" style="607" customWidth="1"/>
    <col min="11270" max="11270" width="1.6640625" style="607" customWidth="1"/>
    <col min="11271" max="11272" width="8.88671875" style="607" customWidth="1"/>
    <col min="11273" max="11273" width="8.44140625" style="607" customWidth="1"/>
    <col min="11274" max="11274" width="1.6640625" style="607" customWidth="1"/>
    <col min="11275" max="11277" width="9" style="607" customWidth="1"/>
    <col min="11278" max="11278" width="1.6640625" style="607" customWidth="1"/>
    <col min="11279" max="11281" width="8.88671875" style="607" customWidth="1"/>
    <col min="11282" max="11282" width="1.6640625" style="607" customWidth="1"/>
    <col min="11283" max="11284" width="9.109375" style="607"/>
    <col min="11285" max="11285" width="8.44140625" style="607" customWidth="1"/>
    <col min="11286" max="11286" width="1.6640625" style="607" customWidth="1"/>
    <col min="11287" max="11288" width="9.109375" style="607"/>
    <col min="11289" max="11289" width="8.5546875" style="607" bestFit="1" customWidth="1"/>
    <col min="11290" max="11478" width="9.109375" style="607"/>
    <col min="11479" max="11479" width="20.44140625" style="607" customWidth="1"/>
    <col min="11480" max="11493" width="0" style="607" hidden="1" customWidth="1"/>
    <col min="11494" max="11494" width="3.6640625" style="607" customWidth="1"/>
    <col min="11495" max="11500" width="0" style="607" hidden="1" customWidth="1"/>
    <col min="11501" max="11501" width="1.6640625" style="607" customWidth="1"/>
    <col min="11502" max="11507" width="0" style="607" hidden="1" customWidth="1"/>
    <col min="11508" max="11508" width="5.44140625" style="607" customWidth="1"/>
    <col min="11509" max="11511" width="0" style="607" hidden="1" customWidth="1"/>
    <col min="11512" max="11512" width="1.6640625" style="607" customWidth="1"/>
    <col min="11513" max="11521" width="0" style="607" hidden="1" customWidth="1"/>
    <col min="11522" max="11522" width="1.6640625" style="607" customWidth="1"/>
    <col min="11523" max="11524" width="8.88671875" style="607" customWidth="1"/>
    <col min="11525" max="11525" width="7.6640625" style="607" customWidth="1"/>
    <col min="11526" max="11526" width="1.6640625" style="607" customWidth="1"/>
    <col min="11527" max="11528" width="8.88671875" style="607" customWidth="1"/>
    <col min="11529" max="11529" width="8.44140625" style="607" customWidth="1"/>
    <col min="11530" max="11530" width="1.6640625" style="607" customWidth="1"/>
    <col min="11531" max="11533" width="9" style="607" customWidth="1"/>
    <col min="11534" max="11534" width="1.6640625" style="607" customWidth="1"/>
    <col min="11535" max="11537" width="8.88671875" style="607" customWidth="1"/>
    <col min="11538" max="11538" width="1.6640625" style="607" customWidth="1"/>
    <col min="11539" max="11540" width="9.109375" style="607"/>
    <col min="11541" max="11541" width="8.44140625" style="607" customWidth="1"/>
    <col min="11542" max="11542" width="1.6640625" style="607" customWidth="1"/>
    <col min="11543" max="11544" width="9.109375" style="607"/>
    <col min="11545" max="11545" width="8.5546875" style="607" bestFit="1" customWidth="1"/>
    <col min="11546" max="11734" width="9.109375" style="607"/>
    <col min="11735" max="11735" width="20.44140625" style="607" customWidth="1"/>
    <col min="11736" max="11749" width="0" style="607" hidden="1" customWidth="1"/>
    <col min="11750" max="11750" width="3.6640625" style="607" customWidth="1"/>
    <col min="11751" max="11756" width="0" style="607" hidden="1" customWidth="1"/>
    <col min="11757" max="11757" width="1.6640625" style="607" customWidth="1"/>
    <col min="11758" max="11763" width="0" style="607" hidden="1" customWidth="1"/>
    <col min="11764" max="11764" width="5.44140625" style="607" customWidth="1"/>
    <col min="11765" max="11767" width="0" style="607" hidden="1" customWidth="1"/>
    <col min="11768" max="11768" width="1.6640625" style="607" customWidth="1"/>
    <col min="11769" max="11777" width="0" style="607" hidden="1" customWidth="1"/>
    <col min="11778" max="11778" width="1.6640625" style="607" customWidth="1"/>
    <col min="11779" max="11780" width="8.88671875" style="607" customWidth="1"/>
    <col min="11781" max="11781" width="7.6640625" style="607" customWidth="1"/>
    <col min="11782" max="11782" width="1.6640625" style="607" customWidth="1"/>
    <col min="11783" max="11784" width="8.88671875" style="607" customWidth="1"/>
    <col min="11785" max="11785" width="8.44140625" style="607" customWidth="1"/>
    <col min="11786" max="11786" width="1.6640625" style="607" customWidth="1"/>
    <col min="11787" max="11789" width="9" style="607" customWidth="1"/>
    <col min="11790" max="11790" width="1.6640625" style="607" customWidth="1"/>
    <col min="11791" max="11793" width="8.88671875" style="607" customWidth="1"/>
    <col min="11794" max="11794" width="1.6640625" style="607" customWidth="1"/>
    <col min="11795" max="11796" width="9.109375" style="607"/>
    <col min="11797" max="11797" width="8.44140625" style="607" customWidth="1"/>
    <col min="11798" max="11798" width="1.6640625" style="607" customWidth="1"/>
    <col min="11799" max="11800" width="9.109375" style="607"/>
    <col min="11801" max="11801" width="8.5546875" style="607" bestFit="1" customWidth="1"/>
    <col min="11802" max="11990" width="9.109375" style="607"/>
    <col min="11991" max="11991" width="20.44140625" style="607" customWidth="1"/>
    <col min="11992" max="12005" width="0" style="607" hidden="1" customWidth="1"/>
    <col min="12006" max="12006" width="3.6640625" style="607" customWidth="1"/>
    <col min="12007" max="12012" width="0" style="607" hidden="1" customWidth="1"/>
    <col min="12013" max="12013" width="1.6640625" style="607" customWidth="1"/>
    <col min="12014" max="12019" width="0" style="607" hidden="1" customWidth="1"/>
    <col min="12020" max="12020" width="5.44140625" style="607" customWidth="1"/>
    <col min="12021" max="12023" width="0" style="607" hidden="1" customWidth="1"/>
    <col min="12024" max="12024" width="1.6640625" style="607" customWidth="1"/>
    <col min="12025" max="12033" width="0" style="607" hidden="1" customWidth="1"/>
    <col min="12034" max="12034" width="1.6640625" style="607" customWidth="1"/>
    <col min="12035" max="12036" width="8.88671875" style="607" customWidth="1"/>
    <col min="12037" max="12037" width="7.6640625" style="607" customWidth="1"/>
    <col min="12038" max="12038" width="1.6640625" style="607" customWidth="1"/>
    <col min="12039" max="12040" width="8.88671875" style="607" customWidth="1"/>
    <col min="12041" max="12041" width="8.44140625" style="607" customWidth="1"/>
    <col min="12042" max="12042" width="1.6640625" style="607" customWidth="1"/>
    <col min="12043" max="12045" width="9" style="607" customWidth="1"/>
    <col min="12046" max="12046" width="1.6640625" style="607" customWidth="1"/>
    <col min="12047" max="12049" width="8.88671875" style="607" customWidth="1"/>
    <col min="12050" max="12050" width="1.6640625" style="607" customWidth="1"/>
    <col min="12051" max="12052" width="9.109375" style="607"/>
    <col min="12053" max="12053" width="8.44140625" style="607" customWidth="1"/>
    <col min="12054" max="12054" width="1.6640625" style="607" customWidth="1"/>
    <col min="12055" max="12056" width="9.109375" style="607"/>
    <col min="12057" max="12057" width="8.5546875" style="607" bestFit="1" customWidth="1"/>
    <col min="12058" max="12246" width="9.109375" style="607"/>
    <col min="12247" max="12247" width="20.44140625" style="607" customWidth="1"/>
    <col min="12248" max="12261" width="0" style="607" hidden="1" customWidth="1"/>
    <col min="12262" max="12262" width="3.6640625" style="607" customWidth="1"/>
    <col min="12263" max="12268" width="0" style="607" hidden="1" customWidth="1"/>
    <col min="12269" max="12269" width="1.6640625" style="607" customWidth="1"/>
    <col min="12270" max="12275" width="0" style="607" hidden="1" customWidth="1"/>
    <col min="12276" max="12276" width="5.44140625" style="607" customWidth="1"/>
    <col min="12277" max="12279" width="0" style="607" hidden="1" customWidth="1"/>
    <col min="12280" max="12280" width="1.6640625" style="607" customWidth="1"/>
    <col min="12281" max="12289" width="0" style="607" hidden="1" customWidth="1"/>
    <col min="12290" max="12290" width="1.6640625" style="607" customWidth="1"/>
    <col min="12291" max="12292" width="8.88671875" style="607" customWidth="1"/>
    <col min="12293" max="12293" width="7.6640625" style="607" customWidth="1"/>
    <col min="12294" max="12294" width="1.6640625" style="607" customWidth="1"/>
    <col min="12295" max="12296" width="8.88671875" style="607" customWidth="1"/>
    <col min="12297" max="12297" width="8.44140625" style="607" customWidth="1"/>
    <col min="12298" max="12298" width="1.6640625" style="607" customWidth="1"/>
    <col min="12299" max="12301" width="9" style="607" customWidth="1"/>
    <col min="12302" max="12302" width="1.6640625" style="607" customWidth="1"/>
    <col min="12303" max="12305" width="8.88671875" style="607" customWidth="1"/>
    <col min="12306" max="12306" width="1.6640625" style="607" customWidth="1"/>
    <col min="12307" max="12308" width="9.109375" style="607"/>
    <col min="12309" max="12309" width="8.44140625" style="607" customWidth="1"/>
    <col min="12310" max="12310" width="1.6640625" style="607" customWidth="1"/>
    <col min="12311" max="12312" width="9.109375" style="607"/>
    <col min="12313" max="12313" width="8.5546875" style="607" bestFit="1" customWidth="1"/>
    <col min="12314" max="12502" width="9.109375" style="607"/>
    <col min="12503" max="12503" width="20.44140625" style="607" customWidth="1"/>
    <col min="12504" max="12517" width="0" style="607" hidden="1" customWidth="1"/>
    <col min="12518" max="12518" width="3.6640625" style="607" customWidth="1"/>
    <col min="12519" max="12524" width="0" style="607" hidden="1" customWidth="1"/>
    <col min="12525" max="12525" width="1.6640625" style="607" customWidth="1"/>
    <col min="12526" max="12531" width="0" style="607" hidden="1" customWidth="1"/>
    <col min="12532" max="12532" width="5.44140625" style="607" customWidth="1"/>
    <col min="12533" max="12535" width="0" style="607" hidden="1" customWidth="1"/>
    <col min="12536" max="12536" width="1.6640625" style="607" customWidth="1"/>
    <col min="12537" max="12545" width="0" style="607" hidden="1" customWidth="1"/>
    <col min="12546" max="12546" width="1.6640625" style="607" customWidth="1"/>
    <col min="12547" max="12548" width="8.88671875" style="607" customWidth="1"/>
    <col min="12549" max="12549" width="7.6640625" style="607" customWidth="1"/>
    <col min="12550" max="12550" width="1.6640625" style="607" customWidth="1"/>
    <col min="12551" max="12552" width="8.88671875" style="607" customWidth="1"/>
    <col min="12553" max="12553" width="8.44140625" style="607" customWidth="1"/>
    <col min="12554" max="12554" width="1.6640625" style="607" customWidth="1"/>
    <col min="12555" max="12557" width="9" style="607" customWidth="1"/>
    <col min="12558" max="12558" width="1.6640625" style="607" customWidth="1"/>
    <col min="12559" max="12561" width="8.88671875" style="607" customWidth="1"/>
    <col min="12562" max="12562" width="1.6640625" style="607" customWidth="1"/>
    <col min="12563" max="12564" width="9.109375" style="607"/>
    <col min="12565" max="12565" width="8.44140625" style="607" customWidth="1"/>
    <col min="12566" max="12566" width="1.6640625" style="607" customWidth="1"/>
    <col min="12567" max="12568" width="9.109375" style="607"/>
    <col min="12569" max="12569" width="8.5546875" style="607" bestFit="1" customWidth="1"/>
    <col min="12570" max="12758" width="9.109375" style="607"/>
    <col min="12759" max="12759" width="20.44140625" style="607" customWidth="1"/>
    <col min="12760" max="12773" width="0" style="607" hidden="1" customWidth="1"/>
    <col min="12774" max="12774" width="3.6640625" style="607" customWidth="1"/>
    <col min="12775" max="12780" width="0" style="607" hidden="1" customWidth="1"/>
    <col min="12781" max="12781" width="1.6640625" style="607" customWidth="1"/>
    <col min="12782" max="12787" width="0" style="607" hidden="1" customWidth="1"/>
    <col min="12788" max="12788" width="5.44140625" style="607" customWidth="1"/>
    <col min="12789" max="12791" width="0" style="607" hidden="1" customWidth="1"/>
    <col min="12792" max="12792" width="1.6640625" style="607" customWidth="1"/>
    <col min="12793" max="12801" width="0" style="607" hidden="1" customWidth="1"/>
    <col min="12802" max="12802" width="1.6640625" style="607" customWidth="1"/>
    <col min="12803" max="12804" width="8.88671875" style="607" customWidth="1"/>
    <col min="12805" max="12805" width="7.6640625" style="607" customWidth="1"/>
    <col min="12806" max="12806" width="1.6640625" style="607" customWidth="1"/>
    <col min="12807" max="12808" width="8.88671875" style="607" customWidth="1"/>
    <col min="12809" max="12809" width="8.44140625" style="607" customWidth="1"/>
    <col min="12810" max="12810" width="1.6640625" style="607" customWidth="1"/>
    <col min="12811" max="12813" width="9" style="607" customWidth="1"/>
    <col min="12814" max="12814" width="1.6640625" style="607" customWidth="1"/>
    <col min="12815" max="12817" width="8.88671875" style="607" customWidth="1"/>
    <col min="12818" max="12818" width="1.6640625" style="607" customWidth="1"/>
    <col min="12819" max="12820" width="9.109375" style="607"/>
    <col min="12821" max="12821" width="8.44140625" style="607" customWidth="1"/>
    <col min="12822" max="12822" width="1.6640625" style="607" customWidth="1"/>
    <col min="12823" max="12824" width="9.109375" style="607"/>
    <col min="12825" max="12825" width="8.5546875" style="607" bestFit="1" customWidth="1"/>
    <col min="12826" max="13014" width="9.109375" style="607"/>
    <col min="13015" max="13015" width="20.44140625" style="607" customWidth="1"/>
    <col min="13016" max="13029" width="0" style="607" hidden="1" customWidth="1"/>
    <col min="13030" max="13030" width="3.6640625" style="607" customWidth="1"/>
    <col min="13031" max="13036" width="0" style="607" hidden="1" customWidth="1"/>
    <col min="13037" max="13037" width="1.6640625" style="607" customWidth="1"/>
    <col min="13038" max="13043" width="0" style="607" hidden="1" customWidth="1"/>
    <col min="13044" max="13044" width="5.44140625" style="607" customWidth="1"/>
    <col min="13045" max="13047" width="0" style="607" hidden="1" customWidth="1"/>
    <col min="13048" max="13048" width="1.6640625" style="607" customWidth="1"/>
    <col min="13049" max="13057" width="0" style="607" hidden="1" customWidth="1"/>
    <col min="13058" max="13058" width="1.6640625" style="607" customWidth="1"/>
    <col min="13059" max="13060" width="8.88671875" style="607" customWidth="1"/>
    <col min="13061" max="13061" width="7.6640625" style="607" customWidth="1"/>
    <col min="13062" max="13062" width="1.6640625" style="607" customWidth="1"/>
    <col min="13063" max="13064" width="8.88671875" style="607" customWidth="1"/>
    <col min="13065" max="13065" width="8.44140625" style="607" customWidth="1"/>
    <col min="13066" max="13066" width="1.6640625" style="607" customWidth="1"/>
    <col min="13067" max="13069" width="9" style="607" customWidth="1"/>
    <col min="13070" max="13070" width="1.6640625" style="607" customWidth="1"/>
    <col min="13071" max="13073" width="8.88671875" style="607" customWidth="1"/>
    <col min="13074" max="13074" width="1.6640625" style="607" customWidth="1"/>
    <col min="13075" max="13076" width="9.109375" style="607"/>
    <col min="13077" max="13077" width="8.44140625" style="607" customWidth="1"/>
    <col min="13078" max="13078" width="1.6640625" style="607" customWidth="1"/>
    <col min="13079" max="13080" width="9.109375" style="607"/>
    <col min="13081" max="13081" width="8.5546875" style="607" bestFit="1" customWidth="1"/>
    <col min="13082" max="13270" width="9.109375" style="607"/>
    <col min="13271" max="13271" width="20.44140625" style="607" customWidth="1"/>
    <col min="13272" max="13285" width="0" style="607" hidden="1" customWidth="1"/>
    <col min="13286" max="13286" width="3.6640625" style="607" customWidth="1"/>
    <col min="13287" max="13292" width="0" style="607" hidden="1" customWidth="1"/>
    <col min="13293" max="13293" width="1.6640625" style="607" customWidth="1"/>
    <col min="13294" max="13299" width="0" style="607" hidden="1" customWidth="1"/>
    <col min="13300" max="13300" width="5.44140625" style="607" customWidth="1"/>
    <col min="13301" max="13303" width="0" style="607" hidden="1" customWidth="1"/>
    <col min="13304" max="13304" width="1.6640625" style="607" customWidth="1"/>
    <col min="13305" max="13313" width="0" style="607" hidden="1" customWidth="1"/>
    <col min="13314" max="13314" width="1.6640625" style="607" customWidth="1"/>
    <col min="13315" max="13316" width="8.88671875" style="607" customWidth="1"/>
    <col min="13317" max="13317" width="7.6640625" style="607" customWidth="1"/>
    <col min="13318" max="13318" width="1.6640625" style="607" customWidth="1"/>
    <col min="13319" max="13320" width="8.88671875" style="607" customWidth="1"/>
    <col min="13321" max="13321" width="8.44140625" style="607" customWidth="1"/>
    <col min="13322" max="13322" width="1.6640625" style="607" customWidth="1"/>
    <col min="13323" max="13325" width="9" style="607" customWidth="1"/>
    <col min="13326" max="13326" width="1.6640625" style="607" customWidth="1"/>
    <col min="13327" max="13329" width="8.88671875" style="607" customWidth="1"/>
    <col min="13330" max="13330" width="1.6640625" style="607" customWidth="1"/>
    <col min="13331" max="13332" width="9.109375" style="607"/>
    <col min="13333" max="13333" width="8.44140625" style="607" customWidth="1"/>
    <col min="13334" max="13334" width="1.6640625" style="607" customWidth="1"/>
    <col min="13335" max="13336" width="9.109375" style="607"/>
    <col min="13337" max="13337" width="8.5546875" style="607" bestFit="1" customWidth="1"/>
    <col min="13338" max="13526" width="9.109375" style="607"/>
    <col min="13527" max="13527" width="20.44140625" style="607" customWidth="1"/>
    <col min="13528" max="13541" width="0" style="607" hidden="1" customWidth="1"/>
    <col min="13542" max="13542" width="3.6640625" style="607" customWidth="1"/>
    <col min="13543" max="13548" width="0" style="607" hidden="1" customWidth="1"/>
    <col min="13549" max="13549" width="1.6640625" style="607" customWidth="1"/>
    <col min="13550" max="13555" width="0" style="607" hidden="1" customWidth="1"/>
    <col min="13556" max="13556" width="5.44140625" style="607" customWidth="1"/>
    <col min="13557" max="13559" width="0" style="607" hidden="1" customWidth="1"/>
    <col min="13560" max="13560" width="1.6640625" style="607" customWidth="1"/>
    <col min="13561" max="13569" width="0" style="607" hidden="1" customWidth="1"/>
    <col min="13570" max="13570" width="1.6640625" style="607" customWidth="1"/>
    <col min="13571" max="13572" width="8.88671875" style="607" customWidth="1"/>
    <col min="13573" max="13573" width="7.6640625" style="607" customWidth="1"/>
    <col min="13574" max="13574" width="1.6640625" style="607" customWidth="1"/>
    <col min="13575" max="13576" width="8.88671875" style="607" customWidth="1"/>
    <col min="13577" max="13577" width="8.44140625" style="607" customWidth="1"/>
    <col min="13578" max="13578" width="1.6640625" style="607" customWidth="1"/>
    <col min="13579" max="13581" width="9" style="607" customWidth="1"/>
    <col min="13582" max="13582" width="1.6640625" style="607" customWidth="1"/>
    <col min="13583" max="13585" width="8.88671875" style="607" customWidth="1"/>
    <col min="13586" max="13586" width="1.6640625" style="607" customWidth="1"/>
    <col min="13587" max="13588" width="9.109375" style="607"/>
    <col min="13589" max="13589" width="8.44140625" style="607" customWidth="1"/>
    <col min="13590" max="13590" width="1.6640625" style="607" customWidth="1"/>
    <col min="13591" max="13592" width="9.109375" style="607"/>
    <col min="13593" max="13593" width="8.5546875" style="607" bestFit="1" customWidth="1"/>
    <col min="13594" max="13782" width="9.109375" style="607"/>
    <col min="13783" max="13783" width="20.44140625" style="607" customWidth="1"/>
    <col min="13784" max="13797" width="0" style="607" hidden="1" customWidth="1"/>
    <col min="13798" max="13798" width="3.6640625" style="607" customWidth="1"/>
    <col min="13799" max="13804" width="0" style="607" hidden="1" customWidth="1"/>
    <col min="13805" max="13805" width="1.6640625" style="607" customWidth="1"/>
    <col min="13806" max="13811" width="0" style="607" hidden="1" customWidth="1"/>
    <col min="13812" max="13812" width="5.44140625" style="607" customWidth="1"/>
    <col min="13813" max="13815" width="0" style="607" hidden="1" customWidth="1"/>
    <col min="13816" max="13816" width="1.6640625" style="607" customWidth="1"/>
    <col min="13817" max="13825" width="0" style="607" hidden="1" customWidth="1"/>
    <col min="13826" max="13826" width="1.6640625" style="607" customWidth="1"/>
    <col min="13827" max="13828" width="8.88671875" style="607" customWidth="1"/>
    <col min="13829" max="13829" width="7.6640625" style="607" customWidth="1"/>
    <col min="13830" max="13830" width="1.6640625" style="607" customWidth="1"/>
    <col min="13831" max="13832" width="8.88671875" style="607" customWidth="1"/>
    <col min="13833" max="13833" width="8.44140625" style="607" customWidth="1"/>
    <col min="13834" max="13834" width="1.6640625" style="607" customWidth="1"/>
    <col min="13835" max="13837" width="9" style="607" customWidth="1"/>
    <col min="13838" max="13838" width="1.6640625" style="607" customWidth="1"/>
    <col min="13839" max="13841" width="8.88671875" style="607" customWidth="1"/>
    <col min="13842" max="13842" width="1.6640625" style="607" customWidth="1"/>
    <col min="13843" max="13844" width="9.109375" style="607"/>
    <col min="13845" max="13845" width="8.44140625" style="607" customWidth="1"/>
    <col min="13846" max="13846" width="1.6640625" style="607" customWidth="1"/>
    <col min="13847" max="13848" width="9.109375" style="607"/>
    <col min="13849" max="13849" width="8.5546875" style="607" bestFit="1" customWidth="1"/>
    <col min="13850" max="14038" width="9.109375" style="607"/>
    <col min="14039" max="14039" width="20.44140625" style="607" customWidth="1"/>
    <col min="14040" max="14053" width="0" style="607" hidden="1" customWidth="1"/>
    <col min="14054" max="14054" width="3.6640625" style="607" customWidth="1"/>
    <col min="14055" max="14060" width="0" style="607" hidden="1" customWidth="1"/>
    <col min="14061" max="14061" width="1.6640625" style="607" customWidth="1"/>
    <col min="14062" max="14067" width="0" style="607" hidden="1" customWidth="1"/>
    <col min="14068" max="14068" width="5.44140625" style="607" customWidth="1"/>
    <col min="14069" max="14071" width="0" style="607" hidden="1" customWidth="1"/>
    <col min="14072" max="14072" width="1.6640625" style="607" customWidth="1"/>
    <col min="14073" max="14081" width="0" style="607" hidden="1" customWidth="1"/>
    <col min="14082" max="14082" width="1.6640625" style="607" customWidth="1"/>
    <col min="14083" max="14084" width="8.88671875" style="607" customWidth="1"/>
    <col min="14085" max="14085" width="7.6640625" style="607" customWidth="1"/>
    <col min="14086" max="14086" width="1.6640625" style="607" customWidth="1"/>
    <col min="14087" max="14088" width="8.88671875" style="607" customWidth="1"/>
    <col min="14089" max="14089" width="8.44140625" style="607" customWidth="1"/>
    <col min="14090" max="14090" width="1.6640625" style="607" customWidth="1"/>
    <col min="14091" max="14093" width="9" style="607" customWidth="1"/>
    <col min="14094" max="14094" width="1.6640625" style="607" customWidth="1"/>
    <col min="14095" max="14097" width="8.88671875" style="607" customWidth="1"/>
    <col min="14098" max="14098" width="1.6640625" style="607" customWidth="1"/>
    <col min="14099" max="14100" width="9.109375" style="607"/>
    <col min="14101" max="14101" width="8.44140625" style="607" customWidth="1"/>
    <col min="14102" max="14102" width="1.6640625" style="607" customWidth="1"/>
    <col min="14103" max="14104" width="9.109375" style="607"/>
    <col min="14105" max="14105" width="8.5546875" style="607" bestFit="1" customWidth="1"/>
    <col min="14106" max="14294" width="9.109375" style="607"/>
    <col min="14295" max="14295" width="20.44140625" style="607" customWidth="1"/>
    <col min="14296" max="14309" width="0" style="607" hidden="1" customWidth="1"/>
    <col min="14310" max="14310" width="3.6640625" style="607" customWidth="1"/>
    <col min="14311" max="14316" width="0" style="607" hidden="1" customWidth="1"/>
    <col min="14317" max="14317" width="1.6640625" style="607" customWidth="1"/>
    <col min="14318" max="14323" width="0" style="607" hidden="1" customWidth="1"/>
    <col min="14324" max="14324" width="5.44140625" style="607" customWidth="1"/>
    <col min="14325" max="14327" width="0" style="607" hidden="1" customWidth="1"/>
    <col min="14328" max="14328" width="1.6640625" style="607" customWidth="1"/>
    <col min="14329" max="14337" width="0" style="607" hidden="1" customWidth="1"/>
    <col min="14338" max="14338" width="1.6640625" style="607" customWidth="1"/>
    <col min="14339" max="14340" width="8.88671875" style="607" customWidth="1"/>
    <col min="14341" max="14341" width="7.6640625" style="607" customWidth="1"/>
    <col min="14342" max="14342" width="1.6640625" style="607" customWidth="1"/>
    <col min="14343" max="14344" width="8.88671875" style="607" customWidth="1"/>
    <col min="14345" max="14345" width="8.44140625" style="607" customWidth="1"/>
    <col min="14346" max="14346" width="1.6640625" style="607" customWidth="1"/>
    <col min="14347" max="14349" width="9" style="607" customWidth="1"/>
    <col min="14350" max="14350" width="1.6640625" style="607" customWidth="1"/>
    <col min="14351" max="14353" width="8.88671875" style="607" customWidth="1"/>
    <col min="14354" max="14354" width="1.6640625" style="607" customWidth="1"/>
    <col min="14355" max="14356" width="9.109375" style="607"/>
    <col min="14357" max="14357" width="8.44140625" style="607" customWidth="1"/>
    <col min="14358" max="14358" width="1.6640625" style="607" customWidth="1"/>
    <col min="14359" max="14360" width="9.109375" style="607"/>
    <col min="14361" max="14361" width="8.5546875" style="607" bestFit="1" customWidth="1"/>
    <col min="14362" max="14550" width="9.109375" style="607"/>
    <col min="14551" max="14551" width="20.44140625" style="607" customWidth="1"/>
    <col min="14552" max="14565" width="0" style="607" hidden="1" customWidth="1"/>
    <col min="14566" max="14566" width="3.6640625" style="607" customWidth="1"/>
    <col min="14567" max="14572" width="0" style="607" hidden="1" customWidth="1"/>
    <col min="14573" max="14573" width="1.6640625" style="607" customWidth="1"/>
    <col min="14574" max="14579" width="0" style="607" hidden="1" customWidth="1"/>
    <col min="14580" max="14580" width="5.44140625" style="607" customWidth="1"/>
    <col min="14581" max="14583" width="0" style="607" hidden="1" customWidth="1"/>
    <col min="14584" max="14584" width="1.6640625" style="607" customWidth="1"/>
    <col min="14585" max="14593" width="0" style="607" hidden="1" customWidth="1"/>
    <col min="14594" max="14594" width="1.6640625" style="607" customWidth="1"/>
    <col min="14595" max="14596" width="8.88671875" style="607" customWidth="1"/>
    <col min="14597" max="14597" width="7.6640625" style="607" customWidth="1"/>
    <col min="14598" max="14598" width="1.6640625" style="607" customWidth="1"/>
    <col min="14599" max="14600" width="8.88671875" style="607" customWidth="1"/>
    <col min="14601" max="14601" width="8.44140625" style="607" customWidth="1"/>
    <col min="14602" max="14602" width="1.6640625" style="607" customWidth="1"/>
    <col min="14603" max="14605" width="9" style="607" customWidth="1"/>
    <col min="14606" max="14606" width="1.6640625" style="607" customWidth="1"/>
    <col min="14607" max="14609" width="8.88671875" style="607" customWidth="1"/>
    <col min="14610" max="14610" width="1.6640625" style="607" customWidth="1"/>
    <col min="14611" max="14612" width="9.109375" style="607"/>
    <col min="14613" max="14613" width="8.44140625" style="607" customWidth="1"/>
    <col min="14614" max="14614" width="1.6640625" style="607" customWidth="1"/>
    <col min="14615" max="14616" width="9.109375" style="607"/>
    <col min="14617" max="14617" width="8.5546875" style="607" bestFit="1" customWidth="1"/>
    <col min="14618" max="14806" width="9.109375" style="607"/>
    <col min="14807" max="14807" width="20.44140625" style="607" customWidth="1"/>
    <col min="14808" max="14821" width="0" style="607" hidden="1" customWidth="1"/>
    <col min="14822" max="14822" width="3.6640625" style="607" customWidth="1"/>
    <col min="14823" max="14828" width="0" style="607" hidden="1" customWidth="1"/>
    <col min="14829" max="14829" width="1.6640625" style="607" customWidth="1"/>
    <col min="14830" max="14835" width="0" style="607" hidden="1" customWidth="1"/>
    <col min="14836" max="14836" width="5.44140625" style="607" customWidth="1"/>
    <col min="14837" max="14839" width="0" style="607" hidden="1" customWidth="1"/>
    <col min="14840" max="14840" width="1.6640625" style="607" customWidth="1"/>
    <col min="14841" max="14849" width="0" style="607" hidden="1" customWidth="1"/>
    <col min="14850" max="14850" width="1.6640625" style="607" customWidth="1"/>
    <col min="14851" max="14852" width="8.88671875" style="607" customWidth="1"/>
    <col min="14853" max="14853" width="7.6640625" style="607" customWidth="1"/>
    <col min="14854" max="14854" width="1.6640625" style="607" customWidth="1"/>
    <col min="14855" max="14856" width="8.88671875" style="607" customWidth="1"/>
    <col min="14857" max="14857" width="8.44140625" style="607" customWidth="1"/>
    <col min="14858" max="14858" width="1.6640625" style="607" customWidth="1"/>
    <col min="14859" max="14861" width="9" style="607" customWidth="1"/>
    <col min="14862" max="14862" width="1.6640625" style="607" customWidth="1"/>
    <col min="14863" max="14865" width="8.88671875" style="607" customWidth="1"/>
    <col min="14866" max="14866" width="1.6640625" style="607" customWidth="1"/>
    <col min="14867" max="14868" width="9.109375" style="607"/>
    <col min="14869" max="14869" width="8.44140625" style="607" customWidth="1"/>
    <col min="14870" max="14870" width="1.6640625" style="607" customWidth="1"/>
    <col min="14871" max="14872" width="9.109375" style="607"/>
    <col min="14873" max="14873" width="8.5546875" style="607" bestFit="1" customWidth="1"/>
    <col min="14874" max="15062" width="9.109375" style="607"/>
    <col min="15063" max="15063" width="20.44140625" style="607" customWidth="1"/>
    <col min="15064" max="15077" width="0" style="607" hidden="1" customWidth="1"/>
    <col min="15078" max="15078" width="3.6640625" style="607" customWidth="1"/>
    <col min="15079" max="15084" width="0" style="607" hidden="1" customWidth="1"/>
    <col min="15085" max="15085" width="1.6640625" style="607" customWidth="1"/>
    <col min="15086" max="15091" width="0" style="607" hidden="1" customWidth="1"/>
    <col min="15092" max="15092" width="5.44140625" style="607" customWidth="1"/>
    <col min="15093" max="15095" width="0" style="607" hidden="1" customWidth="1"/>
    <col min="15096" max="15096" width="1.6640625" style="607" customWidth="1"/>
    <col min="15097" max="15105" width="0" style="607" hidden="1" customWidth="1"/>
    <col min="15106" max="15106" width="1.6640625" style="607" customWidth="1"/>
    <col min="15107" max="15108" width="8.88671875" style="607" customWidth="1"/>
    <col min="15109" max="15109" width="7.6640625" style="607" customWidth="1"/>
    <col min="15110" max="15110" width="1.6640625" style="607" customWidth="1"/>
    <col min="15111" max="15112" width="8.88671875" style="607" customWidth="1"/>
    <col min="15113" max="15113" width="8.44140625" style="607" customWidth="1"/>
    <col min="15114" max="15114" width="1.6640625" style="607" customWidth="1"/>
    <col min="15115" max="15117" width="9" style="607" customWidth="1"/>
    <col min="15118" max="15118" width="1.6640625" style="607" customWidth="1"/>
    <col min="15119" max="15121" width="8.88671875" style="607" customWidth="1"/>
    <col min="15122" max="15122" width="1.6640625" style="607" customWidth="1"/>
    <col min="15123" max="15124" width="9.109375" style="607"/>
    <col min="15125" max="15125" width="8.44140625" style="607" customWidth="1"/>
    <col min="15126" max="15126" width="1.6640625" style="607" customWidth="1"/>
    <col min="15127" max="15128" width="9.109375" style="607"/>
    <col min="15129" max="15129" width="8.5546875" style="607" bestFit="1" customWidth="1"/>
    <col min="15130" max="15318" width="9.109375" style="607"/>
    <col min="15319" max="15319" width="20.44140625" style="607" customWidth="1"/>
    <col min="15320" max="15333" width="0" style="607" hidden="1" customWidth="1"/>
    <col min="15334" max="15334" width="3.6640625" style="607" customWidth="1"/>
    <col min="15335" max="15340" width="0" style="607" hidden="1" customWidth="1"/>
    <col min="15341" max="15341" width="1.6640625" style="607" customWidth="1"/>
    <col min="15342" max="15347" width="0" style="607" hidden="1" customWidth="1"/>
    <col min="15348" max="15348" width="5.44140625" style="607" customWidth="1"/>
    <col min="15349" max="15351" width="0" style="607" hidden="1" customWidth="1"/>
    <col min="15352" max="15352" width="1.6640625" style="607" customWidth="1"/>
    <col min="15353" max="15361" width="0" style="607" hidden="1" customWidth="1"/>
    <col min="15362" max="15362" width="1.6640625" style="607" customWidth="1"/>
    <col min="15363" max="15364" width="8.88671875" style="607" customWidth="1"/>
    <col min="15365" max="15365" width="7.6640625" style="607" customWidth="1"/>
    <col min="15366" max="15366" width="1.6640625" style="607" customWidth="1"/>
    <col min="15367" max="15368" width="8.88671875" style="607" customWidth="1"/>
    <col min="15369" max="15369" width="8.44140625" style="607" customWidth="1"/>
    <col min="15370" max="15370" width="1.6640625" style="607" customWidth="1"/>
    <col min="15371" max="15373" width="9" style="607" customWidth="1"/>
    <col min="15374" max="15374" width="1.6640625" style="607" customWidth="1"/>
    <col min="15375" max="15377" width="8.88671875" style="607" customWidth="1"/>
    <col min="15378" max="15378" width="1.6640625" style="607" customWidth="1"/>
    <col min="15379" max="15380" width="9.109375" style="607"/>
    <col min="15381" max="15381" width="8.44140625" style="607" customWidth="1"/>
    <col min="15382" max="15382" width="1.6640625" style="607" customWidth="1"/>
    <col min="15383" max="15384" width="9.109375" style="607"/>
    <col min="15385" max="15385" width="8.5546875" style="607" bestFit="1" customWidth="1"/>
    <col min="15386" max="15574" width="9.109375" style="607"/>
    <col min="15575" max="15575" width="20.44140625" style="607" customWidth="1"/>
    <col min="15576" max="15589" width="0" style="607" hidden="1" customWidth="1"/>
    <col min="15590" max="15590" width="3.6640625" style="607" customWidth="1"/>
    <col min="15591" max="15596" width="0" style="607" hidden="1" customWidth="1"/>
    <col min="15597" max="15597" width="1.6640625" style="607" customWidth="1"/>
    <col min="15598" max="15603" width="0" style="607" hidden="1" customWidth="1"/>
    <col min="15604" max="15604" width="5.44140625" style="607" customWidth="1"/>
    <col min="15605" max="15607" width="0" style="607" hidden="1" customWidth="1"/>
    <col min="15608" max="15608" width="1.6640625" style="607" customWidth="1"/>
    <col min="15609" max="15617" width="0" style="607" hidden="1" customWidth="1"/>
    <col min="15618" max="15618" width="1.6640625" style="607" customWidth="1"/>
    <col min="15619" max="15620" width="8.88671875" style="607" customWidth="1"/>
    <col min="15621" max="15621" width="7.6640625" style="607" customWidth="1"/>
    <col min="15622" max="15622" width="1.6640625" style="607" customWidth="1"/>
    <col min="15623" max="15624" width="8.88671875" style="607" customWidth="1"/>
    <col min="15625" max="15625" width="8.44140625" style="607" customWidth="1"/>
    <col min="15626" max="15626" width="1.6640625" style="607" customWidth="1"/>
    <col min="15627" max="15629" width="9" style="607" customWidth="1"/>
    <col min="15630" max="15630" width="1.6640625" style="607" customWidth="1"/>
    <col min="15631" max="15633" width="8.88671875" style="607" customWidth="1"/>
    <col min="15634" max="15634" width="1.6640625" style="607" customWidth="1"/>
    <col min="15635" max="15636" width="9.109375" style="607"/>
    <col min="15637" max="15637" width="8.44140625" style="607" customWidth="1"/>
    <col min="15638" max="15638" width="1.6640625" style="607" customWidth="1"/>
    <col min="15639" max="15640" width="9.109375" style="607"/>
    <col min="15641" max="15641" width="8.5546875" style="607" bestFit="1" customWidth="1"/>
    <col min="15642" max="15830" width="9.109375" style="607"/>
    <col min="15831" max="15831" width="20.44140625" style="607" customWidth="1"/>
    <col min="15832" max="15845" width="0" style="607" hidden="1" customWidth="1"/>
    <col min="15846" max="15846" width="3.6640625" style="607" customWidth="1"/>
    <col min="15847" max="15852" width="0" style="607" hidden="1" customWidth="1"/>
    <col min="15853" max="15853" width="1.6640625" style="607" customWidth="1"/>
    <col min="15854" max="15859" width="0" style="607" hidden="1" customWidth="1"/>
    <col min="15860" max="15860" width="5.44140625" style="607" customWidth="1"/>
    <col min="15861" max="15863" width="0" style="607" hidden="1" customWidth="1"/>
    <col min="15864" max="15864" width="1.6640625" style="607" customWidth="1"/>
    <col min="15865" max="15873" width="0" style="607" hidden="1" customWidth="1"/>
    <col min="15874" max="15874" width="1.6640625" style="607" customWidth="1"/>
    <col min="15875" max="15876" width="8.88671875" style="607" customWidth="1"/>
    <col min="15877" max="15877" width="7.6640625" style="607" customWidth="1"/>
    <col min="15878" max="15878" width="1.6640625" style="607" customWidth="1"/>
    <col min="15879" max="15880" width="8.88671875" style="607" customWidth="1"/>
    <col min="15881" max="15881" width="8.44140625" style="607" customWidth="1"/>
    <col min="15882" max="15882" width="1.6640625" style="607" customWidth="1"/>
    <col min="15883" max="15885" width="9" style="607" customWidth="1"/>
    <col min="15886" max="15886" width="1.6640625" style="607" customWidth="1"/>
    <col min="15887" max="15889" width="8.88671875" style="607" customWidth="1"/>
    <col min="15890" max="15890" width="1.6640625" style="607" customWidth="1"/>
    <col min="15891" max="15892" width="9.109375" style="607"/>
    <col min="15893" max="15893" width="8.44140625" style="607" customWidth="1"/>
    <col min="15894" max="15894" width="1.6640625" style="607" customWidth="1"/>
    <col min="15895" max="15896" width="9.109375" style="607"/>
    <col min="15897" max="15897" width="8.5546875" style="607" bestFit="1" customWidth="1"/>
    <col min="15898" max="16086" width="9.109375" style="607"/>
    <col min="16087" max="16087" width="20.44140625" style="607" customWidth="1"/>
    <col min="16088" max="16101" width="0" style="607" hidden="1" customWidth="1"/>
    <col min="16102" max="16102" width="3.6640625" style="607" customWidth="1"/>
    <col min="16103" max="16108" width="0" style="607" hidden="1" customWidth="1"/>
    <col min="16109" max="16109" width="1.6640625" style="607" customWidth="1"/>
    <col min="16110" max="16115" width="0" style="607" hidden="1" customWidth="1"/>
    <col min="16116" max="16116" width="5.44140625" style="607" customWidth="1"/>
    <col min="16117" max="16119" width="0" style="607" hidden="1" customWidth="1"/>
    <col min="16120" max="16120" width="1.6640625" style="607" customWidth="1"/>
    <col min="16121" max="16129" width="0" style="607" hidden="1" customWidth="1"/>
    <col min="16130" max="16130" width="1.6640625" style="607" customWidth="1"/>
    <col min="16131" max="16132" width="8.88671875" style="607" customWidth="1"/>
    <col min="16133" max="16133" width="7.6640625" style="607" customWidth="1"/>
    <col min="16134" max="16134" width="1.6640625" style="607" customWidth="1"/>
    <col min="16135" max="16136" width="8.88671875" style="607" customWidth="1"/>
    <col min="16137" max="16137" width="8.44140625" style="607" customWidth="1"/>
    <col min="16138" max="16138" width="1.6640625" style="607" customWidth="1"/>
    <col min="16139" max="16141" width="9" style="607" customWidth="1"/>
    <col min="16142" max="16142" width="1.6640625" style="607" customWidth="1"/>
    <col min="16143" max="16145" width="8.88671875" style="607" customWidth="1"/>
    <col min="16146" max="16146" width="1.6640625" style="607" customWidth="1"/>
    <col min="16147" max="16148" width="9.109375" style="607"/>
    <col min="16149" max="16149" width="8.44140625" style="607" customWidth="1"/>
    <col min="16150" max="16150" width="1.6640625" style="607" customWidth="1"/>
    <col min="16151" max="16152" width="9.109375" style="607"/>
    <col min="16153" max="16153" width="8.5546875" style="607" bestFit="1" customWidth="1"/>
    <col min="16154" max="16384" width="9.109375" style="607"/>
  </cols>
  <sheetData>
    <row r="1" spans="1:28" ht="17.25" customHeight="1">
      <c r="A1" s="287" t="s">
        <v>799</v>
      </c>
      <c r="G1" s="691"/>
      <c r="J1" s="1345" t="s">
        <v>724</v>
      </c>
      <c r="K1" s="1345"/>
      <c r="L1" s="1345"/>
      <c r="M1" s="1345"/>
      <c r="N1" s="1345"/>
    </row>
    <row r="2" spans="1:28" ht="17.25" customHeight="1">
      <c r="A2" s="608" t="s">
        <v>800</v>
      </c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  <c r="P2" s="1134"/>
      <c r="Q2" s="1134"/>
      <c r="R2" s="1134"/>
      <c r="S2" s="1134"/>
      <c r="T2" s="1134"/>
      <c r="U2" s="1134"/>
      <c r="V2" s="1134"/>
      <c r="W2" s="1134"/>
      <c r="X2" s="1134"/>
      <c r="Y2" s="1134"/>
      <c r="Z2" s="1134"/>
      <c r="AA2" s="1134"/>
      <c r="AB2" s="1134"/>
    </row>
    <row r="3" spans="1:28" ht="16.95" customHeight="1">
      <c r="A3" s="1347" t="s">
        <v>64</v>
      </c>
      <c r="B3" s="1350">
        <v>2013</v>
      </c>
      <c r="C3" s="1350"/>
      <c r="D3" s="1350"/>
      <c r="E3" s="157"/>
      <c r="F3" s="1350">
        <v>2014</v>
      </c>
      <c r="G3" s="1350"/>
      <c r="H3" s="1350"/>
      <c r="I3" s="157"/>
      <c r="J3" s="1350">
        <v>2015</v>
      </c>
      <c r="K3" s="1350"/>
      <c r="L3" s="1350"/>
      <c r="M3" s="157"/>
      <c r="N3" s="1350">
        <v>2016</v>
      </c>
      <c r="O3" s="1350"/>
      <c r="P3" s="1350"/>
      <c r="Q3" s="157"/>
      <c r="R3" s="1350">
        <v>2017</v>
      </c>
      <c r="S3" s="1350"/>
      <c r="T3" s="1350"/>
      <c r="U3" s="157"/>
      <c r="V3" s="1350">
        <v>2018</v>
      </c>
      <c r="W3" s="1350"/>
      <c r="X3" s="1350"/>
      <c r="Y3" s="157"/>
      <c r="Z3" s="1350">
        <v>2019</v>
      </c>
      <c r="AA3" s="1350"/>
      <c r="AB3" s="1350"/>
    </row>
    <row r="4" spans="1:28" ht="12.9" customHeight="1">
      <c r="A4" s="1348"/>
      <c r="B4" s="158" t="s">
        <v>633</v>
      </c>
      <c r="C4" s="158" t="s">
        <v>634</v>
      </c>
      <c r="D4" s="158"/>
      <c r="E4" s="159"/>
      <c r="F4" s="158" t="s">
        <v>633</v>
      </c>
      <c r="G4" s="158" t="s">
        <v>634</v>
      </c>
      <c r="H4" s="158"/>
      <c r="I4" s="159"/>
      <c r="J4" s="158" t="s">
        <v>633</v>
      </c>
      <c r="K4" s="158" t="s">
        <v>634</v>
      </c>
      <c r="L4" s="158"/>
      <c r="M4" s="159"/>
      <c r="N4" s="158" t="s">
        <v>633</v>
      </c>
      <c r="O4" s="158" t="s">
        <v>634</v>
      </c>
      <c r="P4" s="158"/>
      <c r="Q4" s="159"/>
      <c r="R4" s="158" t="s">
        <v>633</v>
      </c>
      <c r="S4" s="158" t="s">
        <v>634</v>
      </c>
      <c r="T4" s="158"/>
      <c r="U4" s="159"/>
      <c r="V4" s="158" t="s">
        <v>633</v>
      </c>
      <c r="W4" s="158" t="s">
        <v>634</v>
      </c>
      <c r="X4" s="158"/>
      <c r="Y4" s="159"/>
      <c r="Z4" s="158" t="s">
        <v>633</v>
      </c>
      <c r="AA4" s="158" t="s">
        <v>634</v>
      </c>
      <c r="AB4" s="158"/>
    </row>
    <row r="5" spans="1:28" s="609" customFormat="1" ht="14.4">
      <c r="A5" s="1349"/>
      <c r="B5" s="161" t="s">
        <v>66</v>
      </c>
      <c r="C5" s="161" t="s">
        <v>65</v>
      </c>
      <c r="D5" s="161" t="s">
        <v>63</v>
      </c>
      <c r="E5" s="159"/>
      <c r="F5" s="161" t="s">
        <v>66</v>
      </c>
      <c r="G5" s="161" t="s">
        <v>65</v>
      </c>
      <c r="H5" s="161" t="s">
        <v>63</v>
      </c>
      <c r="I5" s="159"/>
      <c r="J5" s="161" t="s">
        <v>66</v>
      </c>
      <c r="K5" s="161" t="s">
        <v>65</v>
      </c>
      <c r="L5" s="161" t="s">
        <v>63</v>
      </c>
      <c r="M5" s="159"/>
      <c r="N5" s="161" t="s">
        <v>66</v>
      </c>
      <c r="O5" s="161" t="s">
        <v>65</v>
      </c>
      <c r="P5" s="161" t="s">
        <v>63</v>
      </c>
      <c r="Q5" s="159"/>
      <c r="R5" s="161" t="s">
        <v>66</v>
      </c>
      <c r="S5" s="161" t="s">
        <v>65</v>
      </c>
      <c r="T5" s="161" t="s">
        <v>63</v>
      </c>
      <c r="U5" s="159"/>
      <c r="V5" s="161" t="s">
        <v>66</v>
      </c>
      <c r="W5" s="161" t="s">
        <v>65</v>
      </c>
      <c r="X5" s="161" t="s">
        <v>63</v>
      </c>
      <c r="Y5" s="159"/>
      <c r="Z5" s="161" t="s">
        <v>66</v>
      </c>
      <c r="AA5" s="161" t="s">
        <v>65</v>
      </c>
      <c r="AB5" s="161" t="s">
        <v>63</v>
      </c>
    </row>
    <row r="6" spans="1:28" ht="16.5" customHeight="1">
      <c r="A6" s="986" t="s">
        <v>768</v>
      </c>
      <c r="B6" s="610">
        <v>12263.324263</v>
      </c>
      <c r="C6" s="610">
        <v>19564.482490999999</v>
      </c>
      <c r="D6" s="611">
        <f t="shared" ref="D6:D17" si="0">B6/C6*100</f>
        <v>62.681567317925953</v>
      </c>
      <c r="E6" s="611"/>
      <c r="F6" s="610">
        <v>13056.096761999999</v>
      </c>
      <c r="G6" s="610">
        <v>20139.261172999999</v>
      </c>
      <c r="H6" s="611">
        <f t="shared" ref="H6:H17" si="1">F6/G6*100</f>
        <v>64.829075157453403</v>
      </c>
      <c r="I6" s="611"/>
      <c r="J6" s="610">
        <v>12910.127485000001</v>
      </c>
      <c r="K6" s="610">
        <v>17055.167312000001</v>
      </c>
      <c r="L6" s="611">
        <f t="shared" ref="L6:L17" si="2">J6/K6*100</f>
        <v>75.696281653692395</v>
      </c>
      <c r="M6" s="611"/>
      <c r="N6" s="610">
        <v>9956.568792</v>
      </c>
      <c r="O6" s="610">
        <v>13635.978706</v>
      </c>
      <c r="P6" s="611">
        <f t="shared" ref="P6:P17" si="3">N6/O6*100</f>
        <v>73.016898945573942</v>
      </c>
      <c r="Q6" s="611"/>
      <c r="R6" s="610">
        <v>11738.727564000001</v>
      </c>
      <c r="S6" s="610">
        <v>16090.78241</v>
      </c>
      <c r="T6" s="611">
        <f t="shared" ref="T6:T17" si="4">R6/S6*100</f>
        <v>72.953118530175942</v>
      </c>
      <c r="U6" s="611"/>
      <c r="V6" s="610">
        <v>13080.096761999999</v>
      </c>
      <c r="W6" s="610">
        <v>22177.186457</v>
      </c>
      <c r="X6" s="611">
        <f t="shared" ref="X6:X17" si="5">V6/W6*100</f>
        <v>58.97996478210338</v>
      </c>
      <c r="Y6" s="611"/>
      <c r="Z6" s="610">
        <v>13874.826012</v>
      </c>
      <c r="AA6" s="610">
        <v>16164.883589999999</v>
      </c>
      <c r="AB6" s="611">
        <f t="shared" ref="AB6:AB17" si="6">Z6/AA6*100</f>
        <v>85.833132881843412</v>
      </c>
    </row>
    <row r="7" spans="1:28" ht="16.5" customHeight="1">
      <c r="A7" s="987" t="s">
        <v>769</v>
      </c>
      <c r="B7" s="610">
        <v>13155.175588</v>
      </c>
      <c r="C7" s="610">
        <v>20345.69627</v>
      </c>
      <c r="D7" s="611">
        <f t="shared" si="0"/>
        <v>64.65827177120245</v>
      </c>
      <c r="E7" s="611"/>
      <c r="F7" s="610">
        <v>13707.842597000001</v>
      </c>
      <c r="G7" s="610">
        <v>18829.030616</v>
      </c>
      <c r="H7" s="611">
        <f t="shared" si="1"/>
        <v>72.801637410646819</v>
      </c>
      <c r="I7" s="611"/>
      <c r="J7" s="610">
        <v>12846.416717</v>
      </c>
      <c r="K7" s="610">
        <v>17781.871289999999</v>
      </c>
      <c r="L7" s="611">
        <f t="shared" si="2"/>
        <v>72.244459019475897</v>
      </c>
      <c r="M7" s="611"/>
      <c r="N7" s="610">
        <v>12939.347180000001</v>
      </c>
      <c r="O7" s="610">
        <v>16112.878420999999</v>
      </c>
      <c r="P7" s="611">
        <f t="shared" si="3"/>
        <v>80.304380396342353</v>
      </c>
      <c r="Q7" s="611"/>
      <c r="R7" s="610">
        <v>12643.609012999999</v>
      </c>
      <c r="S7" s="610">
        <v>16266.371713</v>
      </c>
      <c r="T7" s="611">
        <f t="shared" si="4"/>
        <v>77.72851399243072</v>
      </c>
      <c r="U7" s="611"/>
      <c r="V7" s="610">
        <v>13827.132654999999</v>
      </c>
      <c r="W7" s="610">
        <v>19877.242641000001</v>
      </c>
      <c r="X7" s="611">
        <f t="shared" si="5"/>
        <v>69.562629509182131</v>
      </c>
      <c r="Y7" s="611"/>
      <c r="Z7" s="610">
        <v>14323.043041999999</v>
      </c>
      <c r="AA7" s="610">
        <v>16056.513586999999</v>
      </c>
      <c r="AB7" s="611">
        <f t="shared" si="6"/>
        <v>89.203941841998073</v>
      </c>
    </row>
    <row r="8" spans="1:28" ht="16.5" customHeight="1">
      <c r="A8" s="986" t="s">
        <v>770</v>
      </c>
      <c r="B8" s="610">
        <v>14066.303609000001</v>
      </c>
      <c r="C8" s="610">
        <v>21322.812000000002</v>
      </c>
      <c r="D8" s="611">
        <f t="shared" si="0"/>
        <v>65.968332924381642</v>
      </c>
      <c r="E8" s="611"/>
      <c r="F8" s="610">
        <v>15431.727477</v>
      </c>
      <c r="G8" s="610">
        <v>21284.960607000001</v>
      </c>
      <c r="H8" s="611">
        <f t="shared" si="1"/>
        <v>72.500615631512872</v>
      </c>
      <c r="I8" s="611"/>
      <c r="J8" s="610">
        <v>13215.986349000001</v>
      </c>
      <c r="K8" s="610">
        <v>19529.300805999999</v>
      </c>
      <c r="L8" s="611">
        <f t="shared" si="2"/>
        <v>67.672603746979235</v>
      </c>
      <c r="M8" s="611"/>
      <c r="N8" s="610">
        <v>13384.191887000001</v>
      </c>
      <c r="O8" s="610">
        <v>18252.854116999999</v>
      </c>
      <c r="P8" s="611">
        <f t="shared" si="3"/>
        <v>73.326570196682198</v>
      </c>
      <c r="Q8" s="611"/>
      <c r="R8" s="610">
        <v>15075.608163000001</v>
      </c>
      <c r="S8" s="610">
        <v>19443.396973999999</v>
      </c>
      <c r="T8" s="611">
        <f t="shared" si="4"/>
        <v>77.535875974549768</v>
      </c>
      <c r="U8" s="611"/>
      <c r="V8" s="610">
        <v>16338.253918</v>
      </c>
      <c r="W8" s="610">
        <v>22262.238298</v>
      </c>
      <c r="X8" s="611">
        <f t="shared" si="5"/>
        <v>73.389987562336884</v>
      </c>
      <c r="Y8" s="611"/>
      <c r="Z8" s="610">
        <v>16335.862397000001</v>
      </c>
      <c r="AA8" s="610">
        <v>18250.476309000001</v>
      </c>
      <c r="AB8" s="611">
        <f t="shared" si="6"/>
        <v>89.509238665426878</v>
      </c>
    </row>
    <row r="9" spans="1:28" ht="16.5" customHeight="1">
      <c r="A9" s="987" t="s">
        <v>771</v>
      </c>
      <c r="B9" s="610">
        <v>13450.014590000001</v>
      </c>
      <c r="C9" s="610">
        <v>23688.344804</v>
      </c>
      <c r="D9" s="611">
        <f t="shared" si="0"/>
        <v>56.779039233373695</v>
      </c>
      <c r="E9" s="611"/>
      <c r="F9" s="610">
        <v>14209.640805999999</v>
      </c>
      <c r="G9" s="610">
        <v>21425.915485000001</v>
      </c>
      <c r="H9" s="611">
        <f t="shared" si="1"/>
        <v>66.319877047718123</v>
      </c>
      <c r="I9" s="611"/>
      <c r="J9" s="610">
        <v>13953.422579</v>
      </c>
      <c r="K9" s="610">
        <v>18760.215906000001</v>
      </c>
      <c r="L9" s="611">
        <f t="shared" si="2"/>
        <v>74.377729173880851</v>
      </c>
      <c r="M9" s="611"/>
      <c r="N9" s="610">
        <v>12533.489672</v>
      </c>
      <c r="O9" s="610">
        <v>16396.255048999999</v>
      </c>
      <c r="P9" s="611">
        <f t="shared" si="3"/>
        <v>76.441172905299567</v>
      </c>
      <c r="Q9" s="611"/>
      <c r="R9" s="610">
        <v>13420.425676999999</v>
      </c>
      <c r="S9" s="610">
        <v>17863.642558</v>
      </c>
      <c r="T9" s="611">
        <f t="shared" si="4"/>
        <v>75.12703880760219</v>
      </c>
      <c r="U9" s="611"/>
      <c r="V9" s="610">
        <v>14530.822872999999</v>
      </c>
      <c r="W9" s="610">
        <v>21203.475429999999</v>
      </c>
      <c r="X9" s="611">
        <f t="shared" si="5"/>
        <v>68.530382771311565</v>
      </c>
      <c r="Y9" s="611"/>
      <c r="Z9" s="610">
        <v>15340.619825</v>
      </c>
      <c r="AA9" s="610">
        <v>18073.147789000002</v>
      </c>
      <c r="AB9" s="611">
        <f t="shared" si="6"/>
        <v>84.88073026402671</v>
      </c>
    </row>
    <row r="10" spans="1:28" ht="16.5" customHeight="1">
      <c r="A10" s="986" t="s">
        <v>772</v>
      </c>
      <c r="B10" s="610">
        <v>14141.542927</v>
      </c>
      <c r="C10" s="610">
        <v>23838.797456</v>
      </c>
      <c r="D10" s="611">
        <f t="shared" si="0"/>
        <v>59.321544860228293</v>
      </c>
      <c r="E10" s="611"/>
      <c r="F10" s="610">
        <v>14460.399063000001</v>
      </c>
      <c r="G10" s="610">
        <v>21480.370943000002</v>
      </c>
      <c r="H10" s="611">
        <f t="shared" si="1"/>
        <v>67.319131040017439</v>
      </c>
      <c r="I10" s="611"/>
      <c r="J10" s="610">
        <v>11607.981553</v>
      </c>
      <c r="K10" s="610">
        <v>18319.537273000002</v>
      </c>
      <c r="L10" s="611">
        <f t="shared" si="2"/>
        <v>63.363945169664646</v>
      </c>
      <c r="M10" s="611"/>
      <c r="N10" s="610">
        <v>12637.024952</v>
      </c>
      <c r="O10" s="610">
        <v>17684.751759999999</v>
      </c>
      <c r="P10" s="611">
        <f t="shared" si="3"/>
        <v>71.457180307064718</v>
      </c>
      <c r="Q10" s="611"/>
      <c r="R10" s="610">
        <v>14213.768007000001</v>
      </c>
      <c r="S10" s="610">
        <v>21342.618900000001</v>
      </c>
      <c r="T10" s="611">
        <f t="shared" si="4"/>
        <v>66.598050003132457</v>
      </c>
      <c r="U10" s="611"/>
      <c r="V10" s="610">
        <v>15166.648044</v>
      </c>
      <c r="W10" s="610">
        <v>23190.666032000001</v>
      </c>
      <c r="X10" s="611">
        <f t="shared" si="5"/>
        <v>65.399794999729906</v>
      </c>
      <c r="Y10" s="611"/>
      <c r="Z10" s="610">
        <v>16855.105097</v>
      </c>
      <c r="AA10" s="610">
        <v>18542.348010999998</v>
      </c>
      <c r="AB10" s="611">
        <f t="shared" si="6"/>
        <v>90.900597308393401</v>
      </c>
    </row>
    <row r="11" spans="1:28" ht="16.5" customHeight="1">
      <c r="A11" s="987" t="s">
        <v>773</v>
      </c>
      <c r="B11" s="610">
        <v>13053.396669</v>
      </c>
      <c r="C11" s="610">
        <v>21694.291366000001</v>
      </c>
      <c r="D11" s="611">
        <f t="shared" si="0"/>
        <v>60.169730593079926</v>
      </c>
      <c r="E11" s="611"/>
      <c r="F11" s="610">
        <v>13554.949302999999</v>
      </c>
      <c r="G11" s="610">
        <v>21554.236246</v>
      </c>
      <c r="H11" s="611">
        <f t="shared" si="1"/>
        <v>62.887634469142952</v>
      </c>
      <c r="I11" s="611"/>
      <c r="J11" s="610">
        <v>12606.056613999999</v>
      </c>
      <c r="K11" s="610">
        <v>18734.960923999999</v>
      </c>
      <c r="L11" s="611">
        <f t="shared" si="2"/>
        <v>67.286271186460255</v>
      </c>
      <c r="M11" s="611"/>
      <c r="N11" s="610">
        <v>13465.844799</v>
      </c>
      <c r="O11" s="610">
        <v>19866.846221</v>
      </c>
      <c r="P11" s="611">
        <f t="shared" si="3"/>
        <v>67.7804853835638</v>
      </c>
      <c r="Q11" s="611"/>
      <c r="R11" s="610">
        <v>13671.983566000001</v>
      </c>
      <c r="S11" s="610">
        <v>19570.302006999998</v>
      </c>
      <c r="T11" s="611">
        <f t="shared" si="4"/>
        <v>69.860871646792887</v>
      </c>
      <c r="U11" s="611"/>
      <c r="V11" s="610">
        <v>13657.091159</v>
      </c>
      <c r="W11" s="610">
        <v>19542.776716</v>
      </c>
      <c r="X11" s="611">
        <f t="shared" si="5"/>
        <v>69.883063995807262</v>
      </c>
      <c r="Y11" s="611"/>
      <c r="Z11" s="610">
        <v>11634.653880999998</v>
      </c>
      <c r="AA11" s="610">
        <v>15064.47741</v>
      </c>
      <c r="AB11" s="611">
        <f t="shared" si="6"/>
        <v>77.232376300533076</v>
      </c>
    </row>
    <row r="12" spans="1:28" ht="16.5" customHeight="1">
      <c r="A12" s="986" t="s">
        <v>774</v>
      </c>
      <c r="B12" s="610">
        <v>13804.867163999999</v>
      </c>
      <c r="C12" s="610">
        <v>23981.807873000002</v>
      </c>
      <c r="D12" s="611">
        <f t="shared" si="0"/>
        <v>57.563913601118685</v>
      </c>
      <c r="E12" s="611"/>
      <c r="F12" s="610">
        <v>14039.020307000001</v>
      </c>
      <c r="G12" s="610">
        <v>20769.697657000001</v>
      </c>
      <c r="H12" s="611">
        <f t="shared" si="1"/>
        <v>67.593763466597395</v>
      </c>
      <c r="I12" s="611"/>
      <c r="J12" s="610">
        <v>11745.880832000001</v>
      </c>
      <c r="K12" s="610">
        <v>18976.962901999999</v>
      </c>
      <c r="L12" s="611">
        <f t="shared" si="2"/>
        <v>61.895472382264558</v>
      </c>
      <c r="M12" s="611"/>
      <c r="N12" s="610">
        <v>10286.292933000001</v>
      </c>
      <c r="O12" s="610">
        <v>15128.604111000001</v>
      </c>
      <c r="P12" s="611">
        <f t="shared" si="3"/>
        <v>67.992346534607535</v>
      </c>
      <c r="Q12" s="611"/>
      <c r="R12" s="610">
        <v>13179.496037000001</v>
      </c>
      <c r="S12" s="610">
        <v>21886.375190999999</v>
      </c>
      <c r="T12" s="611">
        <f t="shared" si="4"/>
        <v>60.217810953088311</v>
      </c>
      <c r="U12" s="611"/>
      <c r="V12" s="610">
        <v>14771.360698</v>
      </c>
      <c r="W12" s="610">
        <v>20957.948646000001</v>
      </c>
      <c r="X12" s="611">
        <f t="shared" si="5"/>
        <v>70.480947097936692</v>
      </c>
      <c r="Y12" s="611"/>
      <c r="Z12" s="610">
        <v>15932.004724</v>
      </c>
      <c r="AA12" s="610">
        <v>19229.147295000002</v>
      </c>
      <c r="AB12" s="611">
        <f t="shared" si="6"/>
        <v>82.853412476291496</v>
      </c>
    </row>
    <row r="13" spans="1:28" ht="16.5" customHeight="1">
      <c r="A13" s="987" t="s">
        <v>775</v>
      </c>
      <c r="B13" s="610">
        <v>11859.734323000001</v>
      </c>
      <c r="C13" s="610">
        <v>19104.383075000002</v>
      </c>
      <c r="D13" s="611">
        <f t="shared" si="0"/>
        <v>62.078604037832818</v>
      </c>
      <c r="E13" s="611"/>
      <c r="F13" s="610">
        <v>12095.069206</v>
      </c>
      <c r="G13" s="610">
        <v>20282.406288999999</v>
      </c>
      <c r="H13" s="611">
        <f t="shared" si="1"/>
        <v>59.633305011544238</v>
      </c>
      <c r="I13" s="611"/>
      <c r="J13" s="610">
        <v>11522.156392999999</v>
      </c>
      <c r="K13" s="610">
        <v>16420.827882000001</v>
      </c>
      <c r="L13" s="611">
        <f t="shared" si="2"/>
        <v>70.167938399928218</v>
      </c>
      <c r="M13" s="611"/>
      <c r="N13" s="610">
        <v>12342.120328999999</v>
      </c>
      <c r="O13" s="610">
        <v>16859.473730000002</v>
      </c>
      <c r="P13" s="611">
        <f t="shared" si="3"/>
        <v>73.205845726004156</v>
      </c>
      <c r="Q13" s="611"/>
      <c r="R13" s="610">
        <v>13916.052548</v>
      </c>
      <c r="S13" s="610">
        <v>19473.137026</v>
      </c>
      <c r="T13" s="611">
        <f t="shared" si="4"/>
        <v>71.462818391405904</v>
      </c>
      <c r="U13" s="611"/>
      <c r="V13" s="610">
        <v>12926.754199000001</v>
      </c>
      <c r="W13" s="610">
        <v>15566.872960000001</v>
      </c>
      <c r="X13" s="611">
        <f t="shared" si="5"/>
        <v>83.040147062393714</v>
      </c>
      <c r="Y13" s="611"/>
      <c r="Z13" s="610">
        <v>13222.876222999999</v>
      </c>
      <c r="AA13" s="610">
        <v>15563.708063</v>
      </c>
      <c r="AB13" s="611">
        <f t="shared" si="6"/>
        <v>84.959677793205842</v>
      </c>
    </row>
    <row r="14" spans="1:28" ht="16.5" customHeight="1">
      <c r="A14" s="986" t="s">
        <v>776</v>
      </c>
      <c r="B14" s="610">
        <v>13824.59943</v>
      </c>
      <c r="C14" s="610">
        <v>21328.134402</v>
      </c>
      <c r="D14" s="611">
        <f t="shared" si="0"/>
        <v>64.818606116358808</v>
      </c>
      <c r="E14" s="611"/>
      <c r="F14" s="610">
        <v>14376.629005000001</v>
      </c>
      <c r="G14" s="610">
        <v>21463.952723999999</v>
      </c>
      <c r="H14" s="611">
        <f t="shared" si="1"/>
        <v>66.980342296993229</v>
      </c>
      <c r="I14" s="611"/>
      <c r="J14" s="610">
        <v>12065.120414000001</v>
      </c>
      <c r="K14" s="610">
        <v>15912.472711</v>
      </c>
      <c r="L14" s="611">
        <f t="shared" si="2"/>
        <v>75.821782278122015</v>
      </c>
      <c r="M14" s="611"/>
      <c r="N14" s="610">
        <v>11376.777023000001</v>
      </c>
      <c r="O14" s="610">
        <v>15644.417046</v>
      </c>
      <c r="P14" s="611">
        <f t="shared" si="3"/>
        <v>72.721003215066048</v>
      </c>
      <c r="Q14" s="611"/>
      <c r="R14" s="610">
        <v>12391.56674</v>
      </c>
      <c r="S14" s="610">
        <v>20792.641510000001</v>
      </c>
      <c r="T14" s="611">
        <f t="shared" si="4"/>
        <v>59.595923558054928</v>
      </c>
      <c r="U14" s="611"/>
      <c r="V14" s="610">
        <v>15247.368845999999</v>
      </c>
      <c r="W14" s="610">
        <v>16931.336456000001</v>
      </c>
      <c r="X14" s="611">
        <f t="shared" si="5"/>
        <v>90.054136515589406</v>
      </c>
      <c r="Y14" s="611"/>
      <c r="Z14" s="610">
        <v>15273.579960999999</v>
      </c>
      <c r="AA14" s="610">
        <v>16940.637458000001</v>
      </c>
      <c r="AB14" s="611">
        <f t="shared" si="6"/>
        <v>90.159416957401717</v>
      </c>
    </row>
    <row r="15" spans="1:28" ht="16.5" customHeight="1">
      <c r="A15" s="987" t="s">
        <v>777</v>
      </c>
      <c r="B15" s="610">
        <v>12846.390343999999</v>
      </c>
      <c r="C15" s="610">
        <v>20443.785391000001</v>
      </c>
      <c r="D15" s="611">
        <f t="shared" si="0"/>
        <v>62.837630596804175</v>
      </c>
      <c r="E15" s="611"/>
      <c r="F15" s="610">
        <v>13573.184590999999</v>
      </c>
      <c r="G15" s="610">
        <v>20051.056649999999</v>
      </c>
      <c r="H15" s="611">
        <f t="shared" si="1"/>
        <v>67.693113774131191</v>
      </c>
      <c r="I15" s="611"/>
      <c r="J15" s="610">
        <v>13838.696312</v>
      </c>
      <c r="K15" s="610">
        <v>17372.152876</v>
      </c>
      <c r="L15" s="611">
        <f t="shared" si="2"/>
        <v>79.660226402442348</v>
      </c>
      <c r="M15" s="611"/>
      <c r="N15" s="610">
        <v>13491.939034000001</v>
      </c>
      <c r="O15" s="610">
        <v>17023.966733000001</v>
      </c>
      <c r="P15" s="611">
        <f t="shared" si="3"/>
        <v>79.252616300328143</v>
      </c>
      <c r="Q15" s="611"/>
      <c r="R15" s="610">
        <v>14672.918156</v>
      </c>
      <c r="S15" s="610">
        <v>21653.372885000001</v>
      </c>
      <c r="T15" s="611">
        <f t="shared" si="4"/>
        <v>67.762737167678893</v>
      </c>
      <c r="U15" s="611"/>
      <c r="V15" s="610">
        <v>16590.65249</v>
      </c>
      <c r="W15" s="610">
        <v>16402.671365999999</v>
      </c>
      <c r="X15" s="611">
        <f t="shared" si="5"/>
        <v>101.14603968954505</v>
      </c>
      <c r="Y15" s="611"/>
      <c r="Z15" s="610">
        <v>16410.78168</v>
      </c>
      <c r="AA15" s="610">
        <v>18176.463447000002</v>
      </c>
      <c r="AB15" s="611">
        <f t="shared" si="6"/>
        <v>90.285889374748393</v>
      </c>
    </row>
    <row r="16" spans="1:28" ht="16.5" customHeight="1">
      <c r="A16" s="986" t="s">
        <v>778</v>
      </c>
      <c r="B16" s="610">
        <v>15100.053116999999</v>
      </c>
      <c r="C16" s="610">
        <v>21916.511485999999</v>
      </c>
      <c r="D16" s="611">
        <f t="shared" si="0"/>
        <v>68.898068593834978</v>
      </c>
      <c r="E16" s="611"/>
      <c r="F16" s="610">
        <v>13782.563867000001</v>
      </c>
      <c r="G16" s="610">
        <v>21707.150206999999</v>
      </c>
      <c r="H16" s="611">
        <f t="shared" si="1"/>
        <v>63.493198027235643</v>
      </c>
      <c r="I16" s="611"/>
      <c r="J16" s="610">
        <v>12311.852097000001</v>
      </c>
      <c r="K16" s="610">
        <v>16256.783239</v>
      </c>
      <c r="L16" s="611">
        <f t="shared" si="2"/>
        <v>75.733630177610323</v>
      </c>
      <c r="M16" s="611"/>
      <c r="N16" s="610">
        <v>13378.228023</v>
      </c>
      <c r="O16" s="610">
        <v>17023.106094999999</v>
      </c>
      <c r="P16" s="611">
        <f t="shared" si="3"/>
        <v>78.588642685657888</v>
      </c>
      <c r="Q16" s="611"/>
      <c r="R16" s="610">
        <v>14909.379879</v>
      </c>
      <c r="S16" s="610">
        <v>20984.733452</v>
      </c>
      <c r="T16" s="611">
        <f t="shared" si="4"/>
        <v>71.048697917004162</v>
      </c>
      <c r="U16" s="611"/>
      <c r="V16" s="610">
        <v>16386.878392999999</v>
      </c>
      <c r="W16" s="610">
        <v>16295.393464999999</v>
      </c>
      <c r="X16" s="611">
        <f t="shared" si="5"/>
        <v>100.56141588846256</v>
      </c>
      <c r="Y16" s="611"/>
      <c r="Z16" s="610">
        <v>16242.650391000001</v>
      </c>
      <c r="AA16" s="610">
        <v>18228.385105000001</v>
      </c>
      <c r="AB16" s="611">
        <f t="shared" si="6"/>
        <v>89.106359655220814</v>
      </c>
    </row>
    <row r="17" spans="1:28" ht="16.5" customHeight="1">
      <c r="A17" s="989" t="s">
        <v>779</v>
      </c>
      <c r="B17" s="990">
        <v>13915.512677999999</v>
      </c>
      <c r="C17" s="990">
        <v>23593.756388000002</v>
      </c>
      <c r="D17" s="991">
        <f t="shared" si="0"/>
        <v>58.979640414858039</v>
      </c>
      <c r="E17" s="1133"/>
      <c r="F17" s="990">
        <v>14217.738810999999</v>
      </c>
      <c r="G17" s="990">
        <v>22154.390608000002</v>
      </c>
      <c r="H17" s="991">
        <f t="shared" si="1"/>
        <v>64.175716058134043</v>
      </c>
      <c r="I17" s="1133"/>
      <c r="J17" s="990">
        <v>12358.416421</v>
      </c>
      <c r="K17" s="990">
        <v>18498.958333999999</v>
      </c>
      <c r="L17" s="991">
        <f t="shared" si="2"/>
        <v>66.806012521721058</v>
      </c>
      <c r="M17" s="1133"/>
      <c r="N17" s="990">
        <v>13455.174639000001</v>
      </c>
      <c r="O17" s="990">
        <v>18560.10987</v>
      </c>
      <c r="P17" s="991">
        <f t="shared" si="3"/>
        <v>72.495123861031331</v>
      </c>
      <c r="Q17" s="1133"/>
      <c r="R17" s="990">
        <v>14661.083966</v>
      </c>
      <c r="S17" s="990">
        <v>23347.753285999999</v>
      </c>
      <c r="T17" s="991">
        <f t="shared" si="4"/>
        <v>62.794410179035168</v>
      </c>
      <c r="U17" s="1133"/>
      <c r="V17" s="990">
        <v>14645.696250999999</v>
      </c>
      <c r="W17" s="990">
        <v>16744.674178000001</v>
      </c>
      <c r="X17" s="991">
        <f t="shared" si="5"/>
        <v>87.46480281021087</v>
      </c>
      <c r="Y17" s="1133"/>
      <c r="Z17" s="990">
        <v>15386.718469000001</v>
      </c>
      <c r="AA17" s="990">
        <v>20055.014488000001</v>
      </c>
      <c r="AB17" s="991">
        <f t="shared" si="6"/>
        <v>76.722549755357733</v>
      </c>
    </row>
    <row r="18" spans="1:28" s="609" customFormat="1" ht="15.75" customHeight="1">
      <c r="A18" s="1352" t="s">
        <v>67</v>
      </c>
      <c r="B18" s="1352"/>
      <c r="C18" s="1352"/>
      <c r="D18" s="1352"/>
      <c r="E18" s="447"/>
      <c r="F18" s="988"/>
      <c r="G18" s="988"/>
      <c r="H18" s="988"/>
      <c r="I18" s="444"/>
      <c r="J18" s="988"/>
      <c r="K18" s="988"/>
      <c r="L18" s="988"/>
      <c r="M18" s="444"/>
      <c r="N18" s="988"/>
      <c r="O18" s="988"/>
      <c r="P18" s="988"/>
      <c r="Q18" s="444"/>
      <c r="R18" s="988"/>
      <c r="S18" s="988"/>
      <c r="T18" s="988"/>
      <c r="U18" s="444"/>
      <c r="V18" s="988"/>
      <c r="W18" s="988"/>
      <c r="X18" s="988"/>
      <c r="Y18" s="444"/>
      <c r="Z18" s="988"/>
      <c r="AA18" s="988"/>
      <c r="AB18" s="988"/>
    </row>
    <row r="19" spans="1:28" ht="16.5" customHeight="1">
      <c r="A19" s="986" t="s">
        <v>768</v>
      </c>
      <c r="B19" s="610">
        <f>B6</f>
        <v>12263.324263</v>
      </c>
      <c r="C19" s="610">
        <f>C6</f>
        <v>19564.482490999999</v>
      </c>
      <c r="D19" s="611">
        <f t="shared" ref="D19:D31" si="7">B19/C19*100</f>
        <v>62.681567317925953</v>
      </c>
      <c r="E19" s="611"/>
      <c r="F19" s="610">
        <f>F6</f>
        <v>13056.096761999999</v>
      </c>
      <c r="G19" s="610">
        <f>G6</f>
        <v>20139.261172999999</v>
      </c>
      <c r="H19" s="611">
        <f t="shared" ref="H19:H31" si="8">F19/G19*100</f>
        <v>64.829075157453403</v>
      </c>
      <c r="I19" s="611"/>
      <c r="J19" s="610">
        <f>J6</f>
        <v>12910.127485000001</v>
      </c>
      <c r="K19" s="610">
        <f>K6</f>
        <v>17055.167312000001</v>
      </c>
      <c r="L19" s="611">
        <f t="shared" ref="L19:L31" si="9">J19/K19*100</f>
        <v>75.696281653692395</v>
      </c>
      <c r="M19" s="611"/>
      <c r="N19" s="610">
        <f>N6</f>
        <v>9956.568792</v>
      </c>
      <c r="O19" s="610">
        <f>O6</f>
        <v>13635.978706</v>
      </c>
      <c r="P19" s="611">
        <f t="shared" ref="P19:P31" si="10">N19/O19*100</f>
        <v>73.016898945573942</v>
      </c>
      <c r="Q19" s="611"/>
      <c r="R19" s="610">
        <f>R6</f>
        <v>11738.727564000001</v>
      </c>
      <c r="S19" s="610">
        <f>S6</f>
        <v>16090.78241</v>
      </c>
      <c r="T19" s="611">
        <f t="shared" ref="T19:T31" si="11">R19/S19*100</f>
        <v>72.953118530175942</v>
      </c>
      <c r="U19" s="611"/>
      <c r="V19" s="610">
        <f>V6</f>
        <v>13080.096761999999</v>
      </c>
      <c r="W19" s="610">
        <f>W6</f>
        <v>22177.186457</v>
      </c>
      <c r="X19" s="611">
        <f t="shared" ref="X19:X31" si="12">V19/W19*100</f>
        <v>58.97996478210338</v>
      </c>
      <c r="Y19" s="611"/>
      <c r="Z19" s="610">
        <f>Z6</f>
        <v>13874.826012</v>
      </c>
      <c r="AA19" s="610">
        <f>AA6</f>
        <v>16164.883589999999</v>
      </c>
      <c r="AB19" s="611">
        <f t="shared" ref="AB19:AB31" si="13">Z19/AA19*100</f>
        <v>85.833132881843412</v>
      </c>
    </row>
    <row r="20" spans="1:28" ht="16.5" customHeight="1">
      <c r="A20" s="987" t="s">
        <v>780</v>
      </c>
      <c r="B20" s="610">
        <f t="shared" ref="B20:B30" si="14">B19+B7</f>
        <v>25418.499851</v>
      </c>
      <c r="C20" s="610">
        <f t="shared" ref="C20:C30" si="15">C19+C7</f>
        <v>39910.178761000003</v>
      </c>
      <c r="D20" s="611">
        <f t="shared" si="7"/>
        <v>63.689265846733846</v>
      </c>
      <c r="E20" s="611"/>
      <c r="F20" s="610">
        <f t="shared" ref="F20:F30" si="16">F19+F7</f>
        <v>26763.939359</v>
      </c>
      <c r="G20" s="610">
        <f t="shared" ref="G20:G30" si="17">G19+G7</f>
        <v>38968.291788999995</v>
      </c>
      <c r="H20" s="611">
        <f t="shared" si="8"/>
        <v>68.681325586242266</v>
      </c>
      <c r="I20" s="611"/>
      <c r="J20" s="610">
        <f t="shared" ref="J20:J30" si="18">J19+J7</f>
        <v>25756.544202000001</v>
      </c>
      <c r="K20" s="610">
        <f t="shared" ref="K20:K30" si="19">K19+K7</f>
        <v>34837.038602000001</v>
      </c>
      <c r="L20" s="611">
        <f t="shared" si="9"/>
        <v>73.934367660405314</v>
      </c>
      <c r="M20" s="611"/>
      <c r="N20" s="610">
        <f t="shared" ref="N20:N30" si="20">N19+N7</f>
        <v>22895.915972000003</v>
      </c>
      <c r="O20" s="610">
        <f t="shared" ref="O20:O30" si="21">O19+O7</f>
        <v>29748.857126999999</v>
      </c>
      <c r="P20" s="611">
        <f t="shared" si="10"/>
        <v>76.964018732738865</v>
      </c>
      <c r="Q20" s="611"/>
      <c r="R20" s="610">
        <f t="shared" ref="R20:R30" si="22">R19+R7</f>
        <v>24382.336577000002</v>
      </c>
      <c r="S20" s="610">
        <f t="shared" ref="S20:S30" si="23">S19+S7</f>
        <v>32357.154123</v>
      </c>
      <c r="T20" s="611">
        <f t="shared" si="11"/>
        <v>75.353773339629498</v>
      </c>
      <c r="U20" s="611"/>
      <c r="V20" s="610">
        <f t="shared" ref="V20:V30" si="24">V19+V7</f>
        <v>26907.229416999999</v>
      </c>
      <c r="W20" s="610">
        <f t="shared" ref="W20:W30" si="25">W19+W7</f>
        <v>42054.429098000001</v>
      </c>
      <c r="X20" s="611">
        <f t="shared" si="12"/>
        <v>63.981915803202853</v>
      </c>
      <c r="Y20" s="611"/>
      <c r="Z20" s="610">
        <f t="shared" ref="Z20:Z30" si="26">Z19+Z7</f>
        <v>28197.869053999999</v>
      </c>
      <c r="AA20" s="610">
        <f t="shared" ref="AA20:AA30" si="27">AA19+AA7</f>
        <v>32221.397176999999</v>
      </c>
      <c r="AB20" s="611">
        <f t="shared" si="13"/>
        <v>87.512868852651621</v>
      </c>
    </row>
    <row r="21" spans="1:28" ht="16.5" customHeight="1">
      <c r="A21" s="987" t="s">
        <v>781</v>
      </c>
      <c r="B21" s="610">
        <f t="shared" si="14"/>
        <v>39484.803460000003</v>
      </c>
      <c r="C21" s="610">
        <f t="shared" si="15"/>
        <v>61232.990761000008</v>
      </c>
      <c r="D21" s="611">
        <f t="shared" si="7"/>
        <v>64.482892260014069</v>
      </c>
      <c r="E21" s="611"/>
      <c r="F21" s="610">
        <f t="shared" si="16"/>
        <v>42195.666836000004</v>
      </c>
      <c r="G21" s="610">
        <f t="shared" si="17"/>
        <v>60253.252395999996</v>
      </c>
      <c r="H21" s="611">
        <f t="shared" si="8"/>
        <v>70.030521437546881</v>
      </c>
      <c r="I21" s="611"/>
      <c r="J21" s="610">
        <f t="shared" si="18"/>
        <v>38972.530551000003</v>
      </c>
      <c r="K21" s="610">
        <f t="shared" si="19"/>
        <v>54366.339408</v>
      </c>
      <c r="L21" s="611">
        <f t="shared" si="9"/>
        <v>71.685037056707188</v>
      </c>
      <c r="M21" s="611"/>
      <c r="N21" s="610">
        <f t="shared" si="20"/>
        <v>36280.107859000003</v>
      </c>
      <c r="O21" s="610">
        <f t="shared" si="21"/>
        <v>48001.711243999998</v>
      </c>
      <c r="P21" s="611">
        <f t="shared" si="10"/>
        <v>75.580863512516657</v>
      </c>
      <c r="Q21" s="611"/>
      <c r="R21" s="610">
        <f t="shared" si="22"/>
        <v>39457.944740000006</v>
      </c>
      <c r="S21" s="610">
        <f t="shared" si="23"/>
        <v>51800.551097000003</v>
      </c>
      <c r="T21" s="611">
        <f t="shared" si="11"/>
        <v>76.172828096196042</v>
      </c>
      <c r="U21" s="611"/>
      <c r="V21" s="610">
        <f t="shared" si="24"/>
        <v>43245.483334999997</v>
      </c>
      <c r="W21" s="610">
        <f t="shared" si="25"/>
        <v>64316.667396000004</v>
      </c>
      <c r="X21" s="611">
        <f t="shared" si="12"/>
        <v>67.238377058214198</v>
      </c>
      <c r="Y21" s="611"/>
      <c r="Z21" s="610">
        <f t="shared" si="26"/>
        <v>44533.731451</v>
      </c>
      <c r="AA21" s="610">
        <f t="shared" si="27"/>
        <v>50471.873485999997</v>
      </c>
      <c r="AB21" s="611">
        <f t="shared" si="13"/>
        <v>88.234750119495502</v>
      </c>
    </row>
    <row r="22" spans="1:28" ht="16.5" customHeight="1">
      <c r="A22" s="987" t="s">
        <v>782</v>
      </c>
      <c r="B22" s="610">
        <f t="shared" si="14"/>
        <v>52934.818050000002</v>
      </c>
      <c r="C22" s="610">
        <f t="shared" si="15"/>
        <v>84921.335565000016</v>
      </c>
      <c r="D22" s="611">
        <f t="shared" si="7"/>
        <v>62.333944347216409</v>
      </c>
      <c r="E22" s="611"/>
      <c r="F22" s="610">
        <f t="shared" si="16"/>
        <v>56405.307642</v>
      </c>
      <c r="G22" s="610">
        <f t="shared" si="17"/>
        <v>81679.167881000001</v>
      </c>
      <c r="H22" s="611">
        <f t="shared" si="8"/>
        <v>69.05715264408424</v>
      </c>
      <c r="I22" s="611"/>
      <c r="J22" s="610">
        <f t="shared" si="18"/>
        <v>52925.953130000002</v>
      </c>
      <c r="K22" s="610">
        <f t="shared" si="19"/>
        <v>73126.555313999997</v>
      </c>
      <c r="L22" s="611">
        <f t="shared" si="9"/>
        <v>72.375832421942874</v>
      </c>
      <c r="M22" s="611"/>
      <c r="N22" s="610">
        <f t="shared" si="20"/>
        <v>48813.597531000007</v>
      </c>
      <c r="O22" s="610">
        <f t="shared" si="21"/>
        <v>64397.966292999998</v>
      </c>
      <c r="P22" s="611">
        <f t="shared" si="10"/>
        <v>75.799905402146223</v>
      </c>
      <c r="Q22" s="611"/>
      <c r="R22" s="610">
        <f t="shared" si="22"/>
        <v>52878.370417000006</v>
      </c>
      <c r="S22" s="610">
        <f t="shared" si="23"/>
        <v>69664.19365500001</v>
      </c>
      <c r="T22" s="611">
        <f t="shared" si="11"/>
        <v>75.904661552347946</v>
      </c>
      <c r="U22" s="611"/>
      <c r="V22" s="610">
        <f t="shared" si="24"/>
        <v>57776.306207999995</v>
      </c>
      <c r="W22" s="610">
        <f t="shared" si="25"/>
        <v>85520.142825999996</v>
      </c>
      <c r="X22" s="611">
        <f t="shared" si="12"/>
        <v>67.55871108114512</v>
      </c>
      <c r="Y22" s="611"/>
      <c r="Z22" s="610">
        <f t="shared" si="26"/>
        <v>59874.351276000001</v>
      </c>
      <c r="AA22" s="610">
        <f t="shared" si="27"/>
        <v>68545.021275000006</v>
      </c>
      <c r="AB22" s="611">
        <f t="shared" si="13"/>
        <v>87.350401476697186</v>
      </c>
    </row>
    <row r="23" spans="1:28" ht="16.5" customHeight="1">
      <c r="A23" s="987" t="s">
        <v>783</v>
      </c>
      <c r="B23" s="610">
        <f t="shared" si="14"/>
        <v>67076.360977000004</v>
      </c>
      <c r="C23" s="610">
        <f t="shared" si="15"/>
        <v>108760.13302100002</v>
      </c>
      <c r="D23" s="611">
        <f t="shared" si="7"/>
        <v>61.673665812865941</v>
      </c>
      <c r="E23" s="611"/>
      <c r="F23" s="610">
        <f t="shared" si="16"/>
        <v>70865.706705000004</v>
      </c>
      <c r="G23" s="610">
        <f t="shared" si="17"/>
        <v>103159.538824</v>
      </c>
      <c r="H23" s="611">
        <f t="shared" si="8"/>
        <v>68.695253500409351</v>
      </c>
      <c r="I23" s="611"/>
      <c r="J23" s="610">
        <f t="shared" si="18"/>
        <v>64533.934682999999</v>
      </c>
      <c r="K23" s="610">
        <f t="shared" si="19"/>
        <v>91446.092586999992</v>
      </c>
      <c r="L23" s="611">
        <f t="shared" si="9"/>
        <v>70.570467099623428</v>
      </c>
      <c r="M23" s="611"/>
      <c r="N23" s="610">
        <f t="shared" si="20"/>
        <v>61450.622483000006</v>
      </c>
      <c r="O23" s="610">
        <f t="shared" si="21"/>
        <v>82082.71805299999</v>
      </c>
      <c r="P23" s="611">
        <f t="shared" si="10"/>
        <v>74.864263684984152</v>
      </c>
      <c r="Q23" s="611"/>
      <c r="R23" s="610">
        <f t="shared" si="22"/>
        <v>67092.138424000004</v>
      </c>
      <c r="S23" s="610">
        <f t="shared" si="23"/>
        <v>91006.812555000011</v>
      </c>
      <c r="T23" s="611">
        <f t="shared" si="11"/>
        <v>73.722105565946322</v>
      </c>
      <c r="U23" s="611"/>
      <c r="V23" s="610">
        <f t="shared" si="24"/>
        <v>72942.954251999996</v>
      </c>
      <c r="W23" s="610">
        <f t="shared" si="25"/>
        <v>108710.808858</v>
      </c>
      <c r="X23" s="611">
        <f t="shared" si="12"/>
        <v>67.098161643962555</v>
      </c>
      <c r="Y23" s="611"/>
      <c r="Z23" s="610">
        <f t="shared" si="26"/>
        <v>76729.456372999994</v>
      </c>
      <c r="AA23" s="610">
        <f t="shared" si="27"/>
        <v>87087.369286000001</v>
      </c>
      <c r="AB23" s="611">
        <f t="shared" si="13"/>
        <v>88.106297161205987</v>
      </c>
    </row>
    <row r="24" spans="1:28" ht="16.5" customHeight="1">
      <c r="A24" s="987" t="s">
        <v>784</v>
      </c>
      <c r="B24" s="610">
        <f t="shared" si="14"/>
        <v>80129.757645999998</v>
      </c>
      <c r="C24" s="610">
        <f t="shared" si="15"/>
        <v>130454.42438700002</v>
      </c>
      <c r="D24" s="611">
        <f t="shared" si="7"/>
        <v>61.42356460697016</v>
      </c>
      <c r="E24" s="611"/>
      <c r="F24" s="610">
        <f t="shared" si="16"/>
        <v>84420.656008000005</v>
      </c>
      <c r="G24" s="610">
        <f t="shared" si="17"/>
        <v>124713.77507</v>
      </c>
      <c r="H24" s="611">
        <f t="shared" si="8"/>
        <v>67.691524822030232</v>
      </c>
      <c r="I24" s="611"/>
      <c r="J24" s="610">
        <f t="shared" si="18"/>
        <v>77139.991297</v>
      </c>
      <c r="K24" s="610">
        <f t="shared" si="19"/>
        <v>110181.05351099999</v>
      </c>
      <c r="L24" s="611">
        <f t="shared" si="9"/>
        <v>70.012029145554209</v>
      </c>
      <c r="M24" s="611"/>
      <c r="N24" s="610">
        <f t="shared" si="20"/>
        <v>74916.467282000012</v>
      </c>
      <c r="O24" s="610">
        <f t="shared" si="21"/>
        <v>101949.56427399999</v>
      </c>
      <c r="P24" s="611">
        <f t="shared" si="10"/>
        <v>73.483852349436489</v>
      </c>
      <c r="Q24" s="611"/>
      <c r="R24" s="610">
        <f t="shared" si="22"/>
        <v>80764.12199</v>
      </c>
      <c r="S24" s="610">
        <f t="shared" si="23"/>
        <v>110577.114562</v>
      </c>
      <c r="T24" s="611">
        <f t="shared" si="11"/>
        <v>73.038731666954448</v>
      </c>
      <c r="U24" s="611"/>
      <c r="V24" s="610">
        <f t="shared" si="24"/>
        <v>86600.045410999999</v>
      </c>
      <c r="W24" s="610">
        <f t="shared" si="25"/>
        <v>128253.585574</v>
      </c>
      <c r="X24" s="611">
        <f t="shared" si="12"/>
        <v>67.522514106269043</v>
      </c>
      <c r="Y24" s="611"/>
      <c r="Z24" s="610">
        <f t="shared" si="26"/>
        <v>88364.110253999999</v>
      </c>
      <c r="AA24" s="610">
        <f t="shared" si="27"/>
        <v>102151.84669599999</v>
      </c>
      <c r="AB24" s="611">
        <f t="shared" si="13"/>
        <v>86.502704661784762</v>
      </c>
    </row>
    <row r="25" spans="1:28" ht="16.5" customHeight="1">
      <c r="A25" s="987" t="s">
        <v>785</v>
      </c>
      <c r="B25" s="610">
        <f t="shared" si="14"/>
        <v>93934.624809999994</v>
      </c>
      <c r="C25" s="610">
        <f t="shared" si="15"/>
        <v>154436.23226000002</v>
      </c>
      <c r="D25" s="611">
        <f t="shared" si="7"/>
        <v>60.824214263306445</v>
      </c>
      <c r="E25" s="611"/>
      <c r="F25" s="610">
        <f t="shared" si="16"/>
        <v>98459.676315000004</v>
      </c>
      <c r="G25" s="610">
        <f t="shared" si="17"/>
        <v>145483.47272700001</v>
      </c>
      <c r="H25" s="611">
        <f t="shared" si="8"/>
        <v>67.677568090335427</v>
      </c>
      <c r="I25" s="611"/>
      <c r="J25" s="610">
        <f t="shared" si="18"/>
        <v>88885.872128999996</v>
      </c>
      <c r="K25" s="610">
        <f t="shared" si="19"/>
        <v>129158.01641299999</v>
      </c>
      <c r="L25" s="611">
        <f t="shared" si="9"/>
        <v>68.819477565198554</v>
      </c>
      <c r="M25" s="611"/>
      <c r="N25" s="610">
        <f t="shared" si="20"/>
        <v>85202.760215000017</v>
      </c>
      <c r="O25" s="610">
        <f t="shared" si="21"/>
        <v>117078.168385</v>
      </c>
      <c r="P25" s="611">
        <f t="shared" si="10"/>
        <v>72.774251075417538</v>
      </c>
      <c r="Q25" s="611"/>
      <c r="R25" s="610">
        <f t="shared" si="22"/>
        <v>93943.618027000004</v>
      </c>
      <c r="S25" s="610">
        <f t="shared" si="23"/>
        <v>132463.489753</v>
      </c>
      <c r="T25" s="611">
        <f t="shared" si="11"/>
        <v>70.920385837768094</v>
      </c>
      <c r="U25" s="611"/>
      <c r="V25" s="610">
        <f t="shared" si="24"/>
        <v>101371.406109</v>
      </c>
      <c r="W25" s="610">
        <f t="shared" si="25"/>
        <v>149211.53422</v>
      </c>
      <c r="X25" s="611">
        <f t="shared" si="12"/>
        <v>67.938049587732479</v>
      </c>
      <c r="Y25" s="611"/>
      <c r="Z25" s="610">
        <f t="shared" si="26"/>
        <v>104296.114978</v>
      </c>
      <c r="AA25" s="610">
        <f t="shared" si="27"/>
        <v>121380.993991</v>
      </c>
      <c r="AB25" s="611">
        <f t="shared" si="13"/>
        <v>85.924584688879051</v>
      </c>
    </row>
    <row r="26" spans="1:28" ht="16.5" customHeight="1">
      <c r="A26" s="987" t="s">
        <v>786</v>
      </c>
      <c r="B26" s="610">
        <f t="shared" si="14"/>
        <v>105794.35913299999</v>
      </c>
      <c r="C26" s="610">
        <f t="shared" si="15"/>
        <v>173540.61533500001</v>
      </c>
      <c r="D26" s="611">
        <f t="shared" si="7"/>
        <v>60.962304950213678</v>
      </c>
      <c r="E26" s="611"/>
      <c r="F26" s="610">
        <f t="shared" si="16"/>
        <v>110554.745521</v>
      </c>
      <c r="G26" s="610">
        <f t="shared" si="17"/>
        <v>165765.87901600002</v>
      </c>
      <c r="H26" s="611">
        <f t="shared" si="8"/>
        <v>66.693306353069843</v>
      </c>
      <c r="I26" s="611"/>
      <c r="J26" s="610">
        <f t="shared" si="18"/>
        <v>100408.02852199999</v>
      </c>
      <c r="K26" s="610">
        <f t="shared" si="19"/>
        <v>145578.84429499999</v>
      </c>
      <c r="L26" s="611">
        <f t="shared" si="9"/>
        <v>68.971579633187531</v>
      </c>
      <c r="M26" s="611"/>
      <c r="N26" s="610">
        <f t="shared" si="20"/>
        <v>97544.880544000014</v>
      </c>
      <c r="O26" s="610">
        <f t="shared" si="21"/>
        <v>133937.642115</v>
      </c>
      <c r="P26" s="611">
        <f t="shared" si="10"/>
        <v>72.828578287384772</v>
      </c>
      <c r="Q26" s="611"/>
      <c r="R26" s="610">
        <f t="shared" si="22"/>
        <v>107859.670575</v>
      </c>
      <c r="S26" s="610">
        <f t="shared" si="23"/>
        <v>151936.62677900001</v>
      </c>
      <c r="T26" s="611">
        <f t="shared" si="11"/>
        <v>70.989907345967126</v>
      </c>
      <c r="U26" s="611"/>
      <c r="V26" s="610">
        <f t="shared" si="24"/>
        <v>114298.16030800001</v>
      </c>
      <c r="W26" s="610">
        <f t="shared" si="25"/>
        <v>164778.40718000001</v>
      </c>
      <c r="X26" s="611">
        <f t="shared" si="12"/>
        <v>69.364768275216676</v>
      </c>
      <c r="Y26" s="611"/>
      <c r="Z26" s="610">
        <f t="shared" si="26"/>
        <v>117518.991201</v>
      </c>
      <c r="AA26" s="610">
        <f t="shared" si="27"/>
        <v>136944.70205399999</v>
      </c>
      <c r="AB26" s="611">
        <f t="shared" si="13"/>
        <v>85.814923424098538</v>
      </c>
    </row>
    <row r="27" spans="1:28" ht="16.5" customHeight="1">
      <c r="A27" s="987" t="s">
        <v>787</v>
      </c>
      <c r="B27" s="610">
        <f t="shared" si="14"/>
        <v>119618.95856299999</v>
      </c>
      <c r="C27" s="610">
        <f t="shared" si="15"/>
        <v>194868.74973700001</v>
      </c>
      <c r="D27" s="611">
        <f t="shared" si="7"/>
        <v>61.384372160462306</v>
      </c>
      <c r="E27" s="611"/>
      <c r="F27" s="610">
        <f t="shared" si="16"/>
        <v>124931.374526</v>
      </c>
      <c r="G27" s="610">
        <f t="shared" si="17"/>
        <v>187229.83174000002</v>
      </c>
      <c r="H27" s="611">
        <f t="shared" si="8"/>
        <v>66.726212038414985</v>
      </c>
      <c r="I27" s="611"/>
      <c r="J27" s="610">
        <f t="shared" si="18"/>
        <v>112473.148936</v>
      </c>
      <c r="K27" s="610">
        <f t="shared" si="19"/>
        <v>161491.317006</v>
      </c>
      <c r="L27" s="611">
        <f t="shared" si="9"/>
        <v>69.646561202929078</v>
      </c>
      <c r="M27" s="611"/>
      <c r="N27" s="610">
        <f t="shared" si="20"/>
        <v>108921.65756700002</v>
      </c>
      <c r="O27" s="610">
        <f t="shared" si="21"/>
        <v>149582.05916099998</v>
      </c>
      <c r="P27" s="611">
        <f t="shared" si="10"/>
        <v>72.817327277039382</v>
      </c>
      <c r="Q27" s="611"/>
      <c r="R27" s="610">
        <f t="shared" si="22"/>
        <v>120251.23731499999</v>
      </c>
      <c r="S27" s="610">
        <f t="shared" si="23"/>
        <v>172729.26828900003</v>
      </c>
      <c r="T27" s="611">
        <f t="shared" si="11"/>
        <v>69.618333074741557</v>
      </c>
      <c r="U27" s="611"/>
      <c r="V27" s="610">
        <f t="shared" si="24"/>
        <v>129545.529154</v>
      </c>
      <c r="W27" s="610">
        <f t="shared" si="25"/>
        <v>181709.743636</v>
      </c>
      <c r="X27" s="611">
        <f t="shared" si="12"/>
        <v>71.292560630928477</v>
      </c>
      <c r="Y27" s="611"/>
      <c r="Z27" s="610">
        <f t="shared" si="26"/>
        <v>132792.57116200001</v>
      </c>
      <c r="AA27" s="610">
        <f t="shared" si="27"/>
        <v>153885.33951200001</v>
      </c>
      <c r="AB27" s="611">
        <f t="shared" si="13"/>
        <v>86.293191790141151</v>
      </c>
    </row>
    <row r="28" spans="1:28" ht="16.5" customHeight="1">
      <c r="A28" s="987" t="s">
        <v>788</v>
      </c>
      <c r="B28" s="610">
        <f t="shared" si="14"/>
        <v>132465.34890699998</v>
      </c>
      <c r="C28" s="610">
        <f t="shared" si="15"/>
        <v>215312.53512800002</v>
      </c>
      <c r="D28" s="611">
        <f t="shared" si="7"/>
        <v>61.522358105277689</v>
      </c>
      <c r="E28" s="611"/>
      <c r="F28" s="610">
        <f t="shared" si="16"/>
        <v>138504.559117</v>
      </c>
      <c r="G28" s="610">
        <f t="shared" si="17"/>
        <v>207280.88839000004</v>
      </c>
      <c r="H28" s="611">
        <f t="shared" si="8"/>
        <v>66.819744064586871</v>
      </c>
      <c r="I28" s="611"/>
      <c r="J28" s="610">
        <f t="shared" si="18"/>
        <v>126311.845248</v>
      </c>
      <c r="K28" s="610">
        <f t="shared" si="19"/>
        <v>178863.469882</v>
      </c>
      <c r="L28" s="611">
        <f t="shared" si="9"/>
        <v>70.61914058322283</v>
      </c>
      <c r="M28" s="611"/>
      <c r="N28" s="610">
        <f t="shared" si="20"/>
        <v>122413.59660100001</v>
      </c>
      <c r="O28" s="610">
        <f t="shared" si="21"/>
        <v>166606.02589399999</v>
      </c>
      <c r="P28" s="611">
        <f t="shared" si="10"/>
        <v>73.474891405718665</v>
      </c>
      <c r="Q28" s="611"/>
      <c r="R28" s="610">
        <f t="shared" si="22"/>
        <v>134924.15547100001</v>
      </c>
      <c r="S28" s="610">
        <f t="shared" si="23"/>
        <v>194382.64117400002</v>
      </c>
      <c r="T28" s="611">
        <f t="shared" si="11"/>
        <v>69.411627836779815</v>
      </c>
      <c r="U28" s="611"/>
      <c r="V28" s="610">
        <f t="shared" si="24"/>
        <v>146136.181644</v>
      </c>
      <c r="W28" s="610">
        <f t="shared" si="25"/>
        <v>198112.41500199999</v>
      </c>
      <c r="X28" s="611">
        <f t="shared" si="12"/>
        <v>73.764272492728296</v>
      </c>
      <c r="Y28" s="611"/>
      <c r="Z28" s="610">
        <f t="shared" si="26"/>
        <v>149203.35284200002</v>
      </c>
      <c r="AA28" s="610">
        <f t="shared" si="27"/>
        <v>172061.80295899999</v>
      </c>
      <c r="AB28" s="611">
        <f t="shared" si="13"/>
        <v>86.714976988561006</v>
      </c>
    </row>
    <row r="29" spans="1:28" ht="16.5" customHeight="1">
      <c r="A29" s="987" t="s">
        <v>789</v>
      </c>
      <c r="B29" s="610">
        <f t="shared" si="14"/>
        <v>147565.40202399998</v>
      </c>
      <c r="C29" s="610">
        <f t="shared" si="15"/>
        <v>237229.04661400002</v>
      </c>
      <c r="D29" s="611">
        <f t="shared" si="7"/>
        <v>62.203766414871829</v>
      </c>
      <c r="E29" s="611"/>
      <c r="F29" s="610">
        <f t="shared" si="16"/>
        <v>152287.12298399999</v>
      </c>
      <c r="G29" s="610">
        <f t="shared" si="17"/>
        <v>228988.03859700004</v>
      </c>
      <c r="H29" s="611">
        <f t="shared" si="8"/>
        <v>66.504400804975106</v>
      </c>
      <c r="I29" s="611"/>
      <c r="J29" s="610">
        <f t="shared" si="18"/>
        <v>138623.69734499999</v>
      </c>
      <c r="K29" s="610">
        <f t="shared" si="19"/>
        <v>195120.25312100002</v>
      </c>
      <c r="L29" s="611">
        <f t="shared" si="9"/>
        <v>71.045263178822964</v>
      </c>
      <c r="M29" s="611"/>
      <c r="N29" s="610">
        <f t="shared" si="20"/>
        <v>135791.824624</v>
      </c>
      <c r="O29" s="610">
        <f t="shared" si="21"/>
        <v>183629.13198899999</v>
      </c>
      <c r="P29" s="611">
        <f t="shared" si="10"/>
        <v>73.948955241009571</v>
      </c>
      <c r="Q29" s="611"/>
      <c r="R29" s="610">
        <f t="shared" si="22"/>
        <v>149833.53535000002</v>
      </c>
      <c r="S29" s="610">
        <f t="shared" si="23"/>
        <v>215367.374626</v>
      </c>
      <c r="T29" s="611">
        <f t="shared" si="11"/>
        <v>69.571138901700451</v>
      </c>
      <c r="U29" s="611"/>
      <c r="V29" s="610">
        <f t="shared" si="24"/>
        <v>162523.06003699999</v>
      </c>
      <c r="W29" s="610">
        <f t="shared" si="25"/>
        <v>214407.808467</v>
      </c>
      <c r="X29" s="611">
        <f t="shared" si="12"/>
        <v>75.800905386341981</v>
      </c>
      <c r="Y29" s="611"/>
      <c r="Z29" s="610">
        <f t="shared" si="26"/>
        <v>165446.00323300002</v>
      </c>
      <c r="AA29" s="610">
        <f t="shared" si="27"/>
        <v>190290.18806399999</v>
      </c>
      <c r="AB29" s="611">
        <f t="shared" si="13"/>
        <v>86.94405366679014</v>
      </c>
    </row>
    <row r="30" spans="1:28" ht="16.5" customHeight="1">
      <c r="A30" s="1266" t="s">
        <v>790</v>
      </c>
      <c r="B30" s="1267">
        <f t="shared" si="14"/>
        <v>161480.91470199998</v>
      </c>
      <c r="C30" s="1267">
        <f t="shared" si="15"/>
        <v>260822.80300200003</v>
      </c>
      <c r="D30" s="1268">
        <f t="shared" si="7"/>
        <v>61.912115368517732</v>
      </c>
      <c r="E30" s="1268"/>
      <c r="F30" s="1267">
        <f t="shared" si="16"/>
        <v>166504.86179499998</v>
      </c>
      <c r="G30" s="1267">
        <f t="shared" si="17"/>
        <v>251142.42920500005</v>
      </c>
      <c r="H30" s="1268">
        <f t="shared" si="8"/>
        <v>66.298977166891632</v>
      </c>
      <c r="I30" s="1268"/>
      <c r="J30" s="1267">
        <f t="shared" si="18"/>
        <v>150982.11376599999</v>
      </c>
      <c r="K30" s="1267">
        <f t="shared" si="19"/>
        <v>213619.21145500001</v>
      </c>
      <c r="L30" s="1268">
        <f t="shared" si="9"/>
        <v>70.67815330729519</v>
      </c>
      <c r="M30" s="1268"/>
      <c r="N30" s="1267">
        <f t="shared" si="20"/>
        <v>149246.99926300001</v>
      </c>
      <c r="O30" s="1267">
        <f t="shared" si="21"/>
        <v>202189.241859</v>
      </c>
      <c r="P30" s="1268">
        <f t="shared" si="10"/>
        <v>73.815499722324432</v>
      </c>
      <c r="Q30" s="1268"/>
      <c r="R30" s="1267">
        <f t="shared" si="22"/>
        <v>164494.61931600003</v>
      </c>
      <c r="S30" s="1267">
        <f t="shared" si="23"/>
        <v>238715.127912</v>
      </c>
      <c r="T30" s="1268">
        <f t="shared" si="11"/>
        <v>68.908334697849298</v>
      </c>
      <c r="U30" s="1268"/>
      <c r="V30" s="1267">
        <f t="shared" si="24"/>
        <v>177168.75628799998</v>
      </c>
      <c r="W30" s="1267">
        <f t="shared" si="25"/>
        <v>231152.48264499998</v>
      </c>
      <c r="X30" s="1268">
        <f t="shared" si="12"/>
        <v>76.645837527123902</v>
      </c>
      <c r="Y30" s="1268"/>
      <c r="Z30" s="1267">
        <f t="shared" si="26"/>
        <v>180832.72170200004</v>
      </c>
      <c r="AA30" s="1267">
        <f t="shared" si="27"/>
        <v>210345.202552</v>
      </c>
      <c r="AB30" s="1268">
        <f t="shared" si="13"/>
        <v>85.969501328320476</v>
      </c>
    </row>
    <row r="31" spans="1:28" s="609" customFormat="1" ht="16.5" customHeight="1">
      <c r="A31" s="529" t="s">
        <v>746</v>
      </c>
      <c r="B31" s="614">
        <v>148500</v>
      </c>
      <c r="C31" s="614">
        <v>248700</v>
      </c>
      <c r="D31" s="615">
        <f t="shared" si="7"/>
        <v>59.710494571773218</v>
      </c>
      <c r="E31" s="615"/>
      <c r="F31" s="613">
        <v>158000</v>
      </c>
      <c r="G31" s="613">
        <v>253000</v>
      </c>
      <c r="H31" s="615">
        <f t="shared" si="8"/>
        <v>62.450592885375485</v>
      </c>
      <c r="I31" s="615"/>
      <c r="J31" s="613">
        <v>166500</v>
      </c>
      <c r="K31" s="613">
        <v>262000</v>
      </c>
      <c r="L31" s="615">
        <f t="shared" si="9"/>
        <v>63.549618320610691</v>
      </c>
      <c r="M31" s="615"/>
      <c r="N31" s="613">
        <v>173000</v>
      </c>
      <c r="O31" s="613">
        <v>258000</v>
      </c>
      <c r="P31" s="615">
        <f t="shared" si="10"/>
        <v>67.054263565891475</v>
      </c>
      <c r="Q31" s="421"/>
      <c r="R31" s="613">
        <v>143100</v>
      </c>
      <c r="S31" s="613">
        <v>198000</v>
      </c>
      <c r="T31" s="615">
        <f t="shared" si="11"/>
        <v>72.27272727272728</v>
      </c>
      <c r="U31" s="421"/>
      <c r="V31" s="613">
        <v>170000</v>
      </c>
      <c r="W31" s="613">
        <v>236000</v>
      </c>
      <c r="X31" s="615">
        <f t="shared" si="12"/>
        <v>72.033898305084747</v>
      </c>
      <c r="Y31" s="421"/>
      <c r="Z31" s="613">
        <v>244000</v>
      </c>
      <c r="AA31" s="613">
        <v>182000</v>
      </c>
      <c r="AB31" s="615">
        <f t="shared" si="13"/>
        <v>134.06593406593404</v>
      </c>
    </row>
    <row r="32" spans="1:28" s="609" customFormat="1" ht="16.5" customHeight="1" thickBot="1">
      <c r="A32" s="616" t="s">
        <v>747</v>
      </c>
      <c r="B32" s="984">
        <f>B30/B31*100</f>
        <v>108.74135670168347</v>
      </c>
      <c r="C32" s="984">
        <f>C30/C31*100</f>
        <v>104.8744684366707</v>
      </c>
      <c r="D32" s="985"/>
      <c r="E32" s="985"/>
      <c r="F32" s="984">
        <f>F30/F31*100</f>
        <v>105.38282392088607</v>
      </c>
      <c r="G32" s="984">
        <f>G30/G31*100</f>
        <v>99.265782294466419</v>
      </c>
      <c r="H32" s="985"/>
      <c r="I32" s="985"/>
      <c r="J32" s="984">
        <f>J30/J31*100</f>
        <v>90.679948207807797</v>
      </c>
      <c r="K32" s="984">
        <f>K30/K31*100</f>
        <v>81.534050173664127</v>
      </c>
      <c r="L32" s="985"/>
      <c r="M32" s="985"/>
      <c r="N32" s="984">
        <f>N30/N31*100</f>
        <v>86.269941770520234</v>
      </c>
      <c r="O32" s="984">
        <f>O30/O31*100</f>
        <v>78.367923201162796</v>
      </c>
      <c r="P32" s="985"/>
      <c r="Q32" s="985"/>
      <c r="R32" s="984">
        <f>R30/R31*100</f>
        <v>114.95081713207549</v>
      </c>
      <c r="S32" s="984">
        <f>S30/S31*100</f>
        <v>120.56319591515152</v>
      </c>
      <c r="T32" s="985"/>
      <c r="U32" s="985"/>
      <c r="V32" s="984">
        <f>V30/V31*100</f>
        <v>104.2169154635294</v>
      </c>
      <c r="W32" s="984">
        <f>W30/W31*100</f>
        <v>97.945967222457625</v>
      </c>
      <c r="X32" s="617"/>
      <c r="Y32" s="985"/>
      <c r="Z32" s="984">
        <f>Z30/Z31*100</f>
        <v>74.111771189344282</v>
      </c>
      <c r="AA32" s="984">
        <f>AA30/AA31*100</f>
        <v>115.57428711648352</v>
      </c>
      <c r="AB32" s="617"/>
    </row>
    <row r="33" spans="1:28" s="618" customFormat="1" ht="14.4">
      <c r="A33" s="167" t="s">
        <v>68</v>
      </c>
      <c r="B33" s="167"/>
      <c r="J33" s="167"/>
      <c r="W33" s="1351" t="s">
        <v>748</v>
      </c>
      <c r="X33" s="1351"/>
      <c r="Y33" s="1351"/>
      <c r="Z33" s="1351"/>
      <c r="AA33" s="1351"/>
      <c r="AB33" s="1351"/>
    </row>
    <row r="34" spans="1:28" ht="12.9" customHeight="1">
      <c r="A34" s="20" t="s">
        <v>721</v>
      </c>
      <c r="C34" s="607" t="s">
        <v>51</v>
      </c>
      <c r="X34" s="1346" t="s">
        <v>796</v>
      </c>
      <c r="Y34" s="1346"/>
      <c r="Z34" s="1346"/>
      <c r="AA34" s="1346"/>
      <c r="AB34" s="1346"/>
    </row>
    <row r="36" spans="1:28" ht="14.4">
      <c r="N36" s="166"/>
      <c r="O36" s="166"/>
    </row>
    <row r="38" spans="1:28" ht="12.9" customHeight="1">
      <c r="A38" s="619"/>
    </row>
  </sheetData>
  <mergeCells count="12">
    <mergeCell ref="J1:N1"/>
    <mergeCell ref="X34:AB34"/>
    <mergeCell ref="A3:A5"/>
    <mergeCell ref="N3:P3"/>
    <mergeCell ref="B3:D3"/>
    <mergeCell ref="F3:H3"/>
    <mergeCell ref="W33:AB33"/>
    <mergeCell ref="J3:L3"/>
    <mergeCell ref="R3:T3"/>
    <mergeCell ref="V3:X3"/>
    <mergeCell ref="Z3:AB3"/>
    <mergeCell ref="A18:D18"/>
  </mergeCells>
  <hyperlinks>
    <hyperlink ref="J1" location="'TABLOİÇİNDE-1'!A17" display="İÇİNDEKİLER  / INDEX "/>
  </hyperlinks>
  <printOptions horizontalCentered="1" verticalCentered="1"/>
  <pageMargins left="0" right="0" top="0" bottom="0" header="0" footer="0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showOutlineSymbols="0" zoomScale="85" zoomScaleNormal="100" workbookViewId="0">
      <selection activeCell="A3" sqref="A3:D4"/>
    </sheetView>
  </sheetViews>
  <sheetFormatPr defaultRowHeight="13.8"/>
  <cols>
    <col min="1" max="1" width="1.6640625" style="177" customWidth="1"/>
    <col min="2" max="2" width="2" style="177" customWidth="1"/>
    <col min="3" max="3" width="2.33203125" style="177" customWidth="1"/>
    <col min="4" max="4" width="47.33203125" style="177" customWidth="1"/>
    <col min="5" max="5" width="10.5546875" style="179" hidden="1" customWidth="1"/>
    <col min="6" max="12" width="11" style="179" customWidth="1"/>
    <col min="13" max="13" width="10.6640625" style="213" bestFit="1" customWidth="1"/>
    <col min="14" max="14" width="2.6640625" style="177" customWidth="1"/>
    <col min="15" max="15" width="2.33203125" style="177" hidden="1" customWidth="1"/>
    <col min="16" max="16" width="0.109375" style="177" hidden="1" customWidth="1"/>
    <col min="17" max="17" width="2.33203125" style="177" customWidth="1"/>
    <col min="18" max="18" width="1.88671875" style="182" customWidth="1"/>
    <col min="19" max="19" width="2.33203125" style="182" customWidth="1"/>
    <col min="20" max="20" width="44.44140625" style="182" customWidth="1"/>
    <col min="21" max="21" width="9.6640625" style="177" bestFit="1" customWidth="1"/>
    <col min="22" max="257" width="9.109375" style="177"/>
    <col min="258" max="258" width="1.6640625" style="177" customWidth="1"/>
    <col min="259" max="259" width="2" style="177" customWidth="1"/>
    <col min="260" max="260" width="2.33203125" style="177" customWidth="1"/>
    <col min="261" max="261" width="47.33203125" style="177" customWidth="1"/>
    <col min="262" max="262" width="0" style="177" hidden="1" customWidth="1"/>
    <col min="263" max="268" width="11" style="177" customWidth="1"/>
    <col min="269" max="269" width="10.6640625" style="177" bestFit="1" customWidth="1"/>
    <col min="270" max="270" width="2.6640625" style="177" customWidth="1"/>
    <col min="271" max="272" width="0" style="177" hidden="1" customWidth="1"/>
    <col min="273" max="273" width="2.33203125" style="177" customWidth="1"/>
    <col min="274" max="274" width="1.88671875" style="177" customWidth="1"/>
    <col min="275" max="275" width="2.33203125" style="177" customWidth="1"/>
    <col min="276" max="276" width="44.44140625" style="177" customWidth="1"/>
    <col min="277" max="277" width="9.6640625" style="177" bestFit="1" customWidth="1"/>
    <col min="278" max="513" width="9.109375" style="177"/>
    <col min="514" max="514" width="1.6640625" style="177" customWidth="1"/>
    <col min="515" max="515" width="2" style="177" customWidth="1"/>
    <col min="516" max="516" width="2.33203125" style="177" customWidth="1"/>
    <col min="517" max="517" width="47.33203125" style="177" customWidth="1"/>
    <col min="518" max="518" width="0" style="177" hidden="1" customWidth="1"/>
    <col min="519" max="524" width="11" style="177" customWidth="1"/>
    <col min="525" max="525" width="10.6640625" style="177" bestFit="1" customWidth="1"/>
    <col min="526" max="526" width="2.6640625" style="177" customWidth="1"/>
    <col min="527" max="528" width="0" style="177" hidden="1" customWidth="1"/>
    <col min="529" max="529" width="2.33203125" style="177" customWidth="1"/>
    <col min="530" max="530" width="1.88671875" style="177" customWidth="1"/>
    <col min="531" max="531" width="2.33203125" style="177" customWidth="1"/>
    <col min="532" max="532" width="44.44140625" style="177" customWidth="1"/>
    <col min="533" max="533" width="9.6640625" style="177" bestFit="1" customWidth="1"/>
    <col min="534" max="769" width="9.109375" style="177"/>
    <col min="770" max="770" width="1.6640625" style="177" customWidth="1"/>
    <col min="771" max="771" width="2" style="177" customWidth="1"/>
    <col min="772" max="772" width="2.33203125" style="177" customWidth="1"/>
    <col min="773" max="773" width="47.33203125" style="177" customWidth="1"/>
    <col min="774" max="774" width="0" style="177" hidden="1" customWidth="1"/>
    <col min="775" max="780" width="11" style="177" customWidth="1"/>
    <col min="781" max="781" width="10.6640625" style="177" bestFit="1" customWidth="1"/>
    <col min="782" max="782" width="2.6640625" style="177" customWidth="1"/>
    <col min="783" max="784" width="0" style="177" hidden="1" customWidth="1"/>
    <col min="785" max="785" width="2.33203125" style="177" customWidth="1"/>
    <col min="786" max="786" width="1.88671875" style="177" customWidth="1"/>
    <col min="787" max="787" width="2.33203125" style="177" customWidth="1"/>
    <col min="788" max="788" width="44.44140625" style="177" customWidth="1"/>
    <col min="789" max="789" width="9.6640625" style="177" bestFit="1" customWidth="1"/>
    <col min="790" max="1025" width="9.109375" style="177"/>
    <col min="1026" max="1026" width="1.6640625" style="177" customWidth="1"/>
    <col min="1027" max="1027" width="2" style="177" customWidth="1"/>
    <col min="1028" max="1028" width="2.33203125" style="177" customWidth="1"/>
    <col min="1029" max="1029" width="47.33203125" style="177" customWidth="1"/>
    <col min="1030" max="1030" width="0" style="177" hidden="1" customWidth="1"/>
    <col min="1031" max="1036" width="11" style="177" customWidth="1"/>
    <col min="1037" max="1037" width="10.6640625" style="177" bestFit="1" customWidth="1"/>
    <col min="1038" max="1038" width="2.6640625" style="177" customWidth="1"/>
    <col min="1039" max="1040" width="0" style="177" hidden="1" customWidth="1"/>
    <col min="1041" max="1041" width="2.33203125" style="177" customWidth="1"/>
    <col min="1042" max="1042" width="1.88671875" style="177" customWidth="1"/>
    <col min="1043" max="1043" width="2.33203125" style="177" customWidth="1"/>
    <col min="1044" max="1044" width="44.44140625" style="177" customWidth="1"/>
    <col min="1045" max="1045" width="9.6640625" style="177" bestFit="1" customWidth="1"/>
    <col min="1046" max="1281" width="9.109375" style="177"/>
    <col min="1282" max="1282" width="1.6640625" style="177" customWidth="1"/>
    <col min="1283" max="1283" width="2" style="177" customWidth="1"/>
    <col min="1284" max="1284" width="2.33203125" style="177" customWidth="1"/>
    <col min="1285" max="1285" width="47.33203125" style="177" customWidth="1"/>
    <col min="1286" max="1286" width="0" style="177" hidden="1" customWidth="1"/>
    <col min="1287" max="1292" width="11" style="177" customWidth="1"/>
    <col min="1293" max="1293" width="10.6640625" style="177" bestFit="1" customWidth="1"/>
    <col min="1294" max="1294" width="2.6640625" style="177" customWidth="1"/>
    <col min="1295" max="1296" width="0" style="177" hidden="1" customWidth="1"/>
    <col min="1297" max="1297" width="2.33203125" style="177" customWidth="1"/>
    <col min="1298" max="1298" width="1.88671875" style="177" customWidth="1"/>
    <col min="1299" max="1299" width="2.33203125" style="177" customWidth="1"/>
    <col min="1300" max="1300" width="44.44140625" style="177" customWidth="1"/>
    <col min="1301" max="1301" width="9.6640625" style="177" bestFit="1" customWidth="1"/>
    <col min="1302" max="1537" width="9.109375" style="177"/>
    <col min="1538" max="1538" width="1.6640625" style="177" customWidth="1"/>
    <col min="1539" max="1539" width="2" style="177" customWidth="1"/>
    <col min="1540" max="1540" width="2.33203125" style="177" customWidth="1"/>
    <col min="1541" max="1541" width="47.33203125" style="177" customWidth="1"/>
    <col min="1542" max="1542" width="0" style="177" hidden="1" customWidth="1"/>
    <col min="1543" max="1548" width="11" style="177" customWidth="1"/>
    <col min="1549" max="1549" width="10.6640625" style="177" bestFit="1" customWidth="1"/>
    <col min="1550" max="1550" width="2.6640625" style="177" customWidth="1"/>
    <col min="1551" max="1552" width="0" style="177" hidden="1" customWidth="1"/>
    <col min="1553" max="1553" width="2.33203125" style="177" customWidth="1"/>
    <col min="1554" max="1554" width="1.88671875" style="177" customWidth="1"/>
    <col min="1555" max="1555" width="2.33203125" style="177" customWidth="1"/>
    <col min="1556" max="1556" width="44.44140625" style="177" customWidth="1"/>
    <col min="1557" max="1557" width="9.6640625" style="177" bestFit="1" customWidth="1"/>
    <col min="1558" max="1793" width="9.109375" style="177"/>
    <col min="1794" max="1794" width="1.6640625" style="177" customWidth="1"/>
    <col min="1795" max="1795" width="2" style="177" customWidth="1"/>
    <col min="1796" max="1796" width="2.33203125" style="177" customWidth="1"/>
    <col min="1797" max="1797" width="47.33203125" style="177" customWidth="1"/>
    <col min="1798" max="1798" width="0" style="177" hidden="1" customWidth="1"/>
    <col min="1799" max="1804" width="11" style="177" customWidth="1"/>
    <col min="1805" max="1805" width="10.6640625" style="177" bestFit="1" customWidth="1"/>
    <col min="1806" max="1806" width="2.6640625" style="177" customWidth="1"/>
    <col min="1807" max="1808" width="0" style="177" hidden="1" customWidth="1"/>
    <col min="1809" max="1809" width="2.33203125" style="177" customWidth="1"/>
    <col min="1810" max="1810" width="1.88671875" style="177" customWidth="1"/>
    <col min="1811" max="1811" width="2.33203125" style="177" customWidth="1"/>
    <col min="1812" max="1812" width="44.44140625" style="177" customWidth="1"/>
    <col min="1813" max="1813" width="9.6640625" style="177" bestFit="1" customWidth="1"/>
    <col min="1814" max="2049" width="9.109375" style="177"/>
    <col min="2050" max="2050" width="1.6640625" style="177" customWidth="1"/>
    <col min="2051" max="2051" width="2" style="177" customWidth="1"/>
    <col min="2052" max="2052" width="2.33203125" style="177" customWidth="1"/>
    <col min="2053" max="2053" width="47.33203125" style="177" customWidth="1"/>
    <col min="2054" max="2054" width="0" style="177" hidden="1" customWidth="1"/>
    <col min="2055" max="2060" width="11" style="177" customWidth="1"/>
    <col min="2061" max="2061" width="10.6640625" style="177" bestFit="1" customWidth="1"/>
    <col min="2062" max="2062" width="2.6640625" style="177" customWidth="1"/>
    <col min="2063" max="2064" width="0" style="177" hidden="1" customWidth="1"/>
    <col min="2065" max="2065" width="2.33203125" style="177" customWidth="1"/>
    <col min="2066" max="2066" width="1.88671875" style="177" customWidth="1"/>
    <col min="2067" max="2067" width="2.33203125" style="177" customWidth="1"/>
    <col min="2068" max="2068" width="44.44140625" style="177" customWidth="1"/>
    <col min="2069" max="2069" width="9.6640625" style="177" bestFit="1" customWidth="1"/>
    <col min="2070" max="2305" width="9.109375" style="177"/>
    <col min="2306" max="2306" width="1.6640625" style="177" customWidth="1"/>
    <col min="2307" max="2307" width="2" style="177" customWidth="1"/>
    <col min="2308" max="2308" width="2.33203125" style="177" customWidth="1"/>
    <col min="2309" max="2309" width="47.33203125" style="177" customWidth="1"/>
    <col min="2310" max="2310" width="0" style="177" hidden="1" customWidth="1"/>
    <col min="2311" max="2316" width="11" style="177" customWidth="1"/>
    <col min="2317" max="2317" width="10.6640625" style="177" bestFit="1" customWidth="1"/>
    <col min="2318" max="2318" width="2.6640625" style="177" customWidth="1"/>
    <col min="2319" max="2320" width="0" style="177" hidden="1" customWidth="1"/>
    <col min="2321" max="2321" width="2.33203125" style="177" customWidth="1"/>
    <col min="2322" max="2322" width="1.88671875" style="177" customWidth="1"/>
    <col min="2323" max="2323" width="2.33203125" style="177" customWidth="1"/>
    <col min="2324" max="2324" width="44.44140625" style="177" customWidth="1"/>
    <col min="2325" max="2325" width="9.6640625" style="177" bestFit="1" customWidth="1"/>
    <col min="2326" max="2561" width="9.109375" style="177"/>
    <col min="2562" max="2562" width="1.6640625" style="177" customWidth="1"/>
    <col min="2563" max="2563" width="2" style="177" customWidth="1"/>
    <col min="2564" max="2564" width="2.33203125" style="177" customWidth="1"/>
    <col min="2565" max="2565" width="47.33203125" style="177" customWidth="1"/>
    <col min="2566" max="2566" width="0" style="177" hidden="1" customWidth="1"/>
    <col min="2567" max="2572" width="11" style="177" customWidth="1"/>
    <col min="2573" max="2573" width="10.6640625" style="177" bestFit="1" customWidth="1"/>
    <col min="2574" max="2574" width="2.6640625" style="177" customWidth="1"/>
    <col min="2575" max="2576" width="0" style="177" hidden="1" customWidth="1"/>
    <col min="2577" max="2577" width="2.33203125" style="177" customWidth="1"/>
    <col min="2578" max="2578" width="1.88671875" style="177" customWidth="1"/>
    <col min="2579" max="2579" width="2.33203125" style="177" customWidth="1"/>
    <col min="2580" max="2580" width="44.44140625" style="177" customWidth="1"/>
    <col min="2581" max="2581" width="9.6640625" style="177" bestFit="1" customWidth="1"/>
    <col min="2582" max="2817" width="9.109375" style="177"/>
    <col min="2818" max="2818" width="1.6640625" style="177" customWidth="1"/>
    <col min="2819" max="2819" width="2" style="177" customWidth="1"/>
    <col min="2820" max="2820" width="2.33203125" style="177" customWidth="1"/>
    <col min="2821" max="2821" width="47.33203125" style="177" customWidth="1"/>
    <col min="2822" max="2822" width="0" style="177" hidden="1" customWidth="1"/>
    <col min="2823" max="2828" width="11" style="177" customWidth="1"/>
    <col min="2829" max="2829" width="10.6640625" style="177" bestFit="1" customWidth="1"/>
    <col min="2830" max="2830" width="2.6640625" style="177" customWidth="1"/>
    <col min="2831" max="2832" width="0" style="177" hidden="1" customWidth="1"/>
    <col min="2833" max="2833" width="2.33203125" style="177" customWidth="1"/>
    <col min="2834" max="2834" width="1.88671875" style="177" customWidth="1"/>
    <col min="2835" max="2835" width="2.33203125" style="177" customWidth="1"/>
    <col min="2836" max="2836" width="44.44140625" style="177" customWidth="1"/>
    <col min="2837" max="2837" width="9.6640625" style="177" bestFit="1" customWidth="1"/>
    <col min="2838" max="3073" width="9.109375" style="177"/>
    <col min="3074" max="3074" width="1.6640625" style="177" customWidth="1"/>
    <col min="3075" max="3075" width="2" style="177" customWidth="1"/>
    <col min="3076" max="3076" width="2.33203125" style="177" customWidth="1"/>
    <col min="3077" max="3077" width="47.33203125" style="177" customWidth="1"/>
    <col min="3078" max="3078" width="0" style="177" hidden="1" customWidth="1"/>
    <col min="3079" max="3084" width="11" style="177" customWidth="1"/>
    <col min="3085" max="3085" width="10.6640625" style="177" bestFit="1" customWidth="1"/>
    <col min="3086" max="3086" width="2.6640625" style="177" customWidth="1"/>
    <col min="3087" max="3088" width="0" style="177" hidden="1" customWidth="1"/>
    <col min="3089" max="3089" width="2.33203125" style="177" customWidth="1"/>
    <col min="3090" max="3090" width="1.88671875" style="177" customWidth="1"/>
    <col min="3091" max="3091" width="2.33203125" style="177" customWidth="1"/>
    <col min="3092" max="3092" width="44.44140625" style="177" customWidth="1"/>
    <col min="3093" max="3093" width="9.6640625" style="177" bestFit="1" customWidth="1"/>
    <col min="3094" max="3329" width="9.109375" style="177"/>
    <col min="3330" max="3330" width="1.6640625" style="177" customWidth="1"/>
    <col min="3331" max="3331" width="2" style="177" customWidth="1"/>
    <col min="3332" max="3332" width="2.33203125" style="177" customWidth="1"/>
    <col min="3333" max="3333" width="47.33203125" style="177" customWidth="1"/>
    <col min="3334" max="3334" width="0" style="177" hidden="1" customWidth="1"/>
    <col min="3335" max="3340" width="11" style="177" customWidth="1"/>
    <col min="3341" max="3341" width="10.6640625" style="177" bestFit="1" customWidth="1"/>
    <col min="3342" max="3342" width="2.6640625" style="177" customWidth="1"/>
    <col min="3343" max="3344" width="0" style="177" hidden="1" customWidth="1"/>
    <col min="3345" max="3345" width="2.33203125" style="177" customWidth="1"/>
    <col min="3346" max="3346" width="1.88671875" style="177" customWidth="1"/>
    <col min="3347" max="3347" width="2.33203125" style="177" customWidth="1"/>
    <col min="3348" max="3348" width="44.44140625" style="177" customWidth="1"/>
    <col min="3349" max="3349" width="9.6640625" style="177" bestFit="1" customWidth="1"/>
    <col min="3350" max="3585" width="9.109375" style="177"/>
    <col min="3586" max="3586" width="1.6640625" style="177" customWidth="1"/>
    <col min="3587" max="3587" width="2" style="177" customWidth="1"/>
    <col min="3588" max="3588" width="2.33203125" style="177" customWidth="1"/>
    <col min="3589" max="3589" width="47.33203125" style="177" customWidth="1"/>
    <col min="3590" max="3590" width="0" style="177" hidden="1" customWidth="1"/>
    <col min="3591" max="3596" width="11" style="177" customWidth="1"/>
    <col min="3597" max="3597" width="10.6640625" style="177" bestFit="1" customWidth="1"/>
    <col min="3598" max="3598" width="2.6640625" style="177" customWidth="1"/>
    <col min="3599" max="3600" width="0" style="177" hidden="1" customWidth="1"/>
    <col min="3601" max="3601" width="2.33203125" style="177" customWidth="1"/>
    <col min="3602" max="3602" width="1.88671875" style="177" customWidth="1"/>
    <col min="3603" max="3603" width="2.33203125" style="177" customWidth="1"/>
    <col min="3604" max="3604" width="44.44140625" style="177" customWidth="1"/>
    <col min="3605" max="3605" width="9.6640625" style="177" bestFit="1" customWidth="1"/>
    <col min="3606" max="3841" width="9.109375" style="177"/>
    <col min="3842" max="3842" width="1.6640625" style="177" customWidth="1"/>
    <col min="3843" max="3843" width="2" style="177" customWidth="1"/>
    <col min="3844" max="3844" width="2.33203125" style="177" customWidth="1"/>
    <col min="3845" max="3845" width="47.33203125" style="177" customWidth="1"/>
    <col min="3846" max="3846" width="0" style="177" hidden="1" customWidth="1"/>
    <col min="3847" max="3852" width="11" style="177" customWidth="1"/>
    <col min="3853" max="3853" width="10.6640625" style="177" bestFit="1" customWidth="1"/>
    <col min="3854" max="3854" width="2.6640625" style="177" customWidth="1"/>
    <col min="3855" max="3856" width="0" style="177" hidden="1" customWidth="1"/>
    <col min="3857" max="3857" width="2.33203125" style="177" customWidth="1"/>
    <col min="3858" max="3858" width="1.88671875" style="177" customWidth="1"/>
    <col min="3859" max="3859" width="2.33203125" style="177" customWidth="1"/>
    <col min="3860" max="3860" width="44.44140625" style="177" customWidth="1"/>
    <col min="3861" max="3861" width="9.6640625" style="177" bestFit="1" customWidth="1"/>
    <col min="3862" max="4097" width="9.109375" style="177"/>
    <col min="4098" max="4098" width="1.6640625" style="177" customWidth="1"/>
    <col min="4099" max="4099" width="2" style="177" customWidth="1"/>
    <col min="4100" max="4100" width="2.33203125" style="177" customWidth="1"/>
    <col min="4101" max="4101" width="47.33203125" style="177" customWidth="1"/>
    <col min="4102" max="4102" width="0" style="177" hidden="1" customWidth="1"/>
    <col min="4103" max="4108" width="11" style="177" customWidth="1"/>
    <col min="4109" max="4109" width="10.6640625" style="177" bestFit="1" customWidth="1"/>
    <col min="4110" max="4110" width="2.6640625" style="177" customWidth="1"/>
    <col min="4111" max="4112" width="0" style="177" hidden="1" customWidth="1"/>
    <col min="4113" max="4113" width="2.33203125" style="177" customWidth="1"/>
    <col min="4114" max="4114" width="1.88671875" style="177" customWidth="1"/>
    <col min="4115" max="4115" width="2.33203125" style="177" customWidth="1"/>
    <col min="4116" max="4116" width="44.44140625" style="177" customWidth="1"/>
    <col min="4117" max="4117" width="9.6640625" style="177" bestFit="1" customWidth="1"/>
    <col min="4118" max="4353" width="9.109375" style="177"/>
    <col min="4354" max="4354" width="1.6640625" style="177" customWidth="1"/>
    <col min="4355" max="4355" width="2" style="177" customWidth="1"/>
    <col min="4356" max="4356" width="2.33203125" style="177" customWidth="1"/>
    <col min="4357" max="4357" width="47.33203125" style="177" customWidth="1"/>
    <col min="4358" max="4358" width="0" style="177" hidden="1" customWidth="1"/>
    <col min="4359" max="4364" width="11" style="177" customWidth="1"/>
    <col min="4365" max="4365" width="10.6640625" style="177" bestFit="1" customWidth="1"/>
    <col min="4366" max="4366" width="2.6640625" style="177" customWidth="1"/>
    <col min="4367" max="4368" width="0" style="177" hidden="1" customWidth="1"/>
    <col min="4369" max="4369" width="2.33203125" style="177" customWidth="1"/>
    <col min="4370" max="4370" width="1.88671875" style="177" customWidth="1"/>
    <col min="4371" max="4371" width="2.33203125" style="177" customWidth="1"/>
    <col min="4372" max="4372" width="44.44140625" style="177" customWidth="1"/>
    <col min="4373" max="4373" width="9.6640625" style="177" bestFit="1" customWidth="1"/>
    <col min="4374" max="4609" width="9.109375" style="177"/>
    <col min="4610" max="4610" width="1.6640625" style="177" customWidth="1"/>
    <col min="4611" max="4611" width="2" style="177" customWidth="1"/>
    <col min="4612" max="4612" width="2.33203125" style="177" customWidth="1"/>
    <col min="4613" max="4613" width="47.33203125" style="177" customWidth="1"/>
    <col min="4614" max="4614" width="0" style="177" hidden="1" customWidth="1"/>
    <col min="4615" max="4620" width="11" style="177" customWidth="1"/>
    <col min="4621" max="4621" width="10.6640625" style="177" bestFit="1" customWidth="1"/>
    <col min="4622" max="4622" width="2.6640625" style="177" customWidth="1"/>
    <col min="4623" max="4624" width="0" style="177" hidden="1" customWidth="1"/>
    <col min="4625" max="4625" width="2.33203125" style="177" customWidth="1"/>
    <col min="4626" max="4626" width="1.88671875" style="177" customWidth="1"/>
    <col min="4627" max="4627" width="2.33203125" style="177" customWidth="1"/>
    <col min="4628" max="4628" width="44.44140625" style="177" customWidth="1"/>
    <col min="4629" max="4629" width="9.6640625" style="177" bestFit="1" customWidth="1"/>
    <col min="4630" max="4865" width="9.109375" style="177"/>
    <col min="4866" max="4866" width="1.6640625" style="177" customWidth="1"/>
    <col min="4867" max="4867" width="2" style="177" customWidth="1"/>
    <col min="4868" max="4868" width="2.33203125" style="177" customWidth="1"/>
    <col min="4869" max="4869" width="47.33203125" style="177" customWidth="1"/>
    <col min="4870" max="4870" width="0" style="177" hidden="1" customWidth="1"/>
    <col min="4871" max="4876" width="11" style="177" customWidth="1"/>
    <col min="4877" max="4877" width="10.6640625" style="177" bestFit="1" customWidth="1"/>
    <col min="4878" max="4878" width="2.6640625" style="177" customWidth="1"/>
    <col min="4879" max="4880" width="0" style="177" hidden="1" customWidth="1"/>
    <col min="4881" max="4881" width="2.33203125" style="177" customWidth="1"/>
    <col min="4882" max="4882" width="1.88671875" style="177" customWidth="1"/>
    <col min="4883" max="4883" width="2.33203125" style="177" customWidth="1"/>
    <col min="4884" max="4884" width="44.44140625" style="177" customWidth="1"/>
    <col min="4885" max="4885" width="9.6640625" style="177" bestFit="1" customWidth="1"/>
    <col min="4886" max="5121" width="9.109375" style="177"/>
    <col min="5122" max="5122" width="1.6640625" style="177" customWidth="1"/>
    <col min="5123" max="5123" width="2" style="177" customWidth="1"/>
    <col min="5124" max="5124" width="2.33203125" style="177" customWidth="1"/>
    <col min="5125" max="5125" width="47.33203125" style="177" customWidth="1"/>
    <col min="5126" max="5126" width="0" style="177" hidden="1" customWidth="1"/>
    <col min="5127" max="5132" width="11" style="177" customWidth="1"/>
    <col min="5133" max="5133" width="10.6640625" style="177" bestFit="1" customWidth="1"/>
    <col min="5134" max="5134" width="2.6640625" style="177" customWidth="1"/>
    <col min="5135" max="5136" width="0" style="177" hidden="1" customWidth="1"/>
    <col min="5137" max="5137" width="2.33203125" style="177" customWidth="1"/>
    <col min="5138" max="5138" width="1.88671875" style="177" customWidth="1"/>
    <col min="5139" max="5139" width="2.33203125" style="177" customWidth="1"/>
    <col min="5140" max="5140" width="44.44140625" style="177" customWidth="1"/>
    <col min="5141" max="5141" width="9.6640625" style="177" bestFit="1" customWidth="1"/>
    <col min="5142" max="5377" width="9.109375" style="177"/>
    <col min="5378" max="5378" width="1.6640625" style="177" customWidth="1"/>
    <col min="5379" max="5379" width="2" style="177" customWidth="1"/>
    <col min="5380" max="5380" width="2.33203125" style="177" customWidth="1"/>
    <col min="5381" max="5381" width="47.33203125" style="177" customWidth="1"/>
    <col min="5382" max="5382" width="0" style="177" hidden="1" customWidth="1"/>
    <col min="5383" max="5388" width="11" style="177" customWidth="1"/>
    <col min="5389" max="5389" width="10.6640625" style="177" bestFit="1" customWidth="1"/>
    <col min="5390" max="5390" width="2.6640625" style="177" customWidth="1"/>
    <col min="5391" max="5392" width="0" style="177" hidden="1" customWidth="1"/>
    <col min="5393" max="5393" width="2.33203125" style="177" customWidth="1"/>
    <col min="5394" max="5394" width="1.88671875" style="177" customWidth="1"/>
    <col min="5395" max="5395" width="2.33203125" style="177" customWidth="1"/>
    <col min="5396" max="5396" width="44.44140625" style="177" customWidth="1"/>
    <col min="5397" max="5397" width="9.6640625" style="177" bestFit="1" customWidth="1"/>
    <col min="5398" max="5633" width="9.109375" style="177"/>
    <col min="5634" max="5634" width="1.6640625" style="177" customWidth="1"/>
    <col min="5635" max="5635" width="2" style="177" customWidth="1"/>
    <col min="5636" max="5636" width="2.33203125" style="177" customWidth="1"/>
    <col min="5637" max="5637" width="47.33203125" style="177" customWidth="1"/>
    <col min="5638" max="5638" width="0" style="177" hidden="1" customWidth="1"/>
    <col min="5639" max="5644" width="11" style="177" customWidth="1"/>
    <col min="5645" max="5645" width="10.6640625" style="177" bestFit="1" customWidth="1"/>
    <col min="5646" max="5646" width="2.6640625" style="177" customWidth="1"/>
    <col min="5647" max="5648" width="0" style="177" hidden="1" customWidth="1"/>
    <col min="5649" max="5649" width="2.33203125" style="177" customWidth="1"/>
    <col min="5650" max="5650" width="1.88671875" style="177" customWidth="1"/>
    <col min="5651" max="5651" width="2.33203125" style="177" customWidth="1"/>
    <col min="5652" max="5652" width="44.44140625" style="177" customWidth="1"/>
    <col min="5653" max="5653" width="9.6640625" style="177" bestFit="1" customWidth="1"/>
    <col min="5654" max="5889" width="9.109375" style="177"/>
    <col min="5890" max="5890" width="1.6640625" style="177" customWidth="1"/>
    <col min="5891" max="5891" width="2" style="177" customWidth="1"/>
    <col min="5892" max="5892" width="2.33203125" style="177" customWidth="1"/>
    <col min="5893" max="5893" width="47.33203125" style="177" customWidth="1"/>
    <col min="5894" max="5894" width="0" style="177" hidden="1" customWidth="1"/>
    <col min="5895" max="5900" width="11" style="177" customWidth="1"/>
    <col min="5901" max="5901" width="10.6640625" style="177" bestFit="1" customWidth="1"/>
    <col min="5902" max="5902" width="2.6640625" style="177" customWidth="1"/>
    <col min="5903" max="5904" width="0" style="177" hidden="1" customWidth="1"/>
    <col min="5905" max="5905" width="2.33203125" style="177" customWidth="1"/>
    <col min="5906" max="5906" width="1.88671875" style="177" customWidth="1"/>
    <col min="5907" max="5907" width="2.33203125" style="177" customWidth="1"/>
    <col min="5908" max="5908" width="44.44140625" style="177" customWidth="1"/>
    <col min="5909" max="5909" width="9.6640625" style="177" bestFit="1" customWidth="1"/>
    <col min="5910" max="6145" width="9.109375" style="177"/>
    <col min="6146" max="6146" width="1.6640625" style="177" customWidth="1"/>
    <col min="6147" max="6147" width="2" style="177" customWidth="1"/>
    <col min="6148" max="6148" width="2.33203125" style="177" customWidth="1"/>
    <col min="6149" max="6149" width="47.33203125" style="177" customWidth="1"/>
    <col min="6150" max="6150" width="0" style="177" hidden="1" customWidth="1"/>
    <col min="6151" max="6156" width="11" style="177" customWidth="1"/>
    <col min="6157" max="6157" width="10.6640625" style="177" bestFit="1" customWidth="1"/>
    <col min="6158" max="6158" width="2.6640625" style="177" customWidth="1"/>
    <col min="6159" max="6160" width="0" style="177" hidden="1" customWidth="1"/>
    <col min="6161" max="6161" width="2.33203125" style="177" customWidth="1"/>
    <col min="6162" max="6162" width="1.88671875" style="177" customWidth="1"/>
    <col min="6163" max="6163" width="2.33203125" style="177" customWidth="1"/>
    <col min="6164" max="6164" width="44.44140625" style="177" customWidth="1"/>
    <col min="6165" max="6165" width="9.6640625" style="177" bestFit="1" customWidth="1"/>
    <col min="6166" max="6401" width="9.109375" style="177"/>
    <col min="6402" max="6402" width="1.6640625" style="177" customWidth="1"/>
    <col min="6403" max="6403" width="2" style="177" customWidth="1"/>
    <col min="6404" max="6404" width="2.33203125" style="177" customWidth="1"/>
    <col min="6405" max="6405" width="47.33203125" style="177" customWidth="1"/>
    <col min="6406" max="6406" width="0" style="177" hidden="1" customWidth="1"/>
    <col min="6407" max="6412" width="11" style="177" customWidth="1"/>
    <col min="6413" max="6413" width="10.6640625" style="177" bestFit="1" customWidth="1"/>
    <col min="6414" max="6414" width="2.6640625" style="177" customWidth="1"/>
    <col min="6415" max="6416" width="0" style="177" hidden="1" customWidth="1"/>
    <col min="6417" max="6417" width="2.33203125" style="177" customWidth="1"/>
    <col min="6418" max="6418" width="1.88671875" style="177" customWidth="1"/>
    <col min="6419" max="6419" width="2.33203125" style="177" customWidth="1"/>
    <col min="6420" max="6420" width="44.44140625" style="177" customWidth="1"/>
    <col min="6421" max="6421" width="9.6640625" style="177" bestFit="1" customWidth="1"/>
    <col min="6422" max="6657" width="9.109375" style="177"/>
    <col min="6658" max="6658" width="1.6640625" style="177" customWidth="1"/>
    <col min="6659" max="6659" width="2" style="177" customWidth="1"/>
    <col min="6660" max="6660" width="2.33203125" style="177" customWidth="1"/>
    <col min="6661" max="6661" width="47.33203125" style="177" customWidth="1"/>
    <col min="6662" max="6662" width="0" style="177" hidden="1" customWidth="1"/>
    <col min="6663" max="6668" width="11" style="177" customWidth="1"/>
    <col min="6669" max="6669" width="10.6640625" style="177" bestFit="1" customWidth="1"/>
    <col min="6670" max="6670" width="2.6640625" style="177" customWidth="1"/>
    <col min="6671" max="6672" width="0" style="177" hidden="1" customWidth="1"/>
    <col min="6673" max="6673" width="2.33203125" style="177" customWidth="1"/>
    <col min="6674" max="6674" width="1.88671875" style="177" customWidth="1"/>
    <col min="6675" max="6675" width="2.33203125" style="177" customWidth="1"/>
    <col min="6676" max="6676" width="44.44140625" style="177" customWidth="1"/>
    <col min="6677" max="6677" width="9.6640625" style="177" bestFit="1" customWidth="1"/>
    <col min="6678" max="6913" width="9.109375" style="177"/>
    <col min="6914" max="6914" width="1.6640625" style="177" customWidth="1"/>
    <col min="6915" max="6915" width="2" style="177" customWidth="1"/>
    <col min="6916" max="6916" width="2.33203125" style="177" customWidth="1"/>
    <col min="6917" max="6917" width="47.33203125" style="177" customWidth="1"/>
    <col min="6918" max="6918" width="0" style="177" hidden="1" customWidth="1"/>
    <col min="6919" max="6924" width="11" style="177" customWidth="1"/>
    <col min="6925" max="6925" width="10.6640625" style="177" bestFit="1" customWidth="1"/>
    <col min="6926" max="6926" width="2.6640625" style="177" customWidth="1"/>
    <col min="6927" max="6928" width="0" style="177" hidden="1" customWidth="1"/>
    <col min="6929" max="6929" width="2.33203125" style="177" customWidth="1"/>
    <col min="6930" max="6930" width="1.88671875" style="177" customWidth="1"/>
    <col min="6931" max="6931" width="2.33203125" style="177" customWidth="1"/>
    <col min="6932" max="6932" width="44.44140625" style="177" customWidth="1"/>
    <col min="6933" max="6933" width="9.6640625" style="177" bestFit="1" customWidth="1"/>
    <col min="6934" max="7169" width="9.109375" style="177"/>
    <col min="7170" max="7170" width="1.6640625" style="177" customWidth="1"/>
    <col min="7171" max="7171" width="2" style="177" customWidth="1"/>
    <col min="7172" max="7172" width="2.33203125" style="177" customWidth="1"/>
    <col min="7173" max="7173" width="47.33203125" style="177" customWidth="1"/>
    <col min="7174" max="7174" width="0" style="177" hidden="1" customWidth="1"/>
    <col min="7175" max="7180" width="11" style="177" customWidth="1"/>
    <col min="7181" max="7181" width="10.6640625" style="177" bestFit="1" customWidth="1"/>
    <col min="7182" max="7182" width="2.6640625" style="177" customWidth="1"/>
    <col min="7183" max="7184" width="0" style="177" hidden="1" customWidth="1"/>
    <col min="7185" max="7185" width="2.33203125" style="177" customWidth="1"/>
    <col min="7186" max="7186" width="1.88671875" style="177" customWidth="1"/>
    <col min="7187" max="7187" width="2.33203125" style="177" customWidth="1"/>
    <col min="7188" max="7188" width="44.44140625" style="177" customWidth="1"/>
    <col min="7189" max="7189" width="9.6640625" style="177" bestFit="1" customWidth="1"/>
    <col min="7190" max="7425" width="9.109375" style="177"/>
    <col min="7426" max="7426" width="1.6640625" style="177" customWidth="1"/>
    <col min="7427" max="7427" width="2" style="177" customWidth="1"/>
    <col min="7428" max="7428" width="2.33203125" style="177" customWidth="1"/>
    <col min="7429" max="7429" width="47.33203125" style="177" customWidth="1"/>
    <col min="7430" max="7430" width="0" style="177" hidden="1" customWidth="1"/>
    <col min="7431" max="7436" width="11" style="177" customWidth="1"/>
    <col min="7437" max="7437" width="10.6640625" style="177" bestFit="1" customWidth="1"/>
    <col min="7438" max="7438" width="2.6640625" style="177" customWidth="1"/>
    <col min="7439" max="7440" width="0" style="177" hidden="1" customWidth="1"/>
    <col min="7441" max="7441" width="2.33203125" style="177" customWidth="1"/>
    <col min="7442" max="7442" width="1.88671875" style="177" customWidth="1"/>
    <col min="7443" max="7443" width="2.33203125" style="177" customWidth="1"/>
    <col min="7444" max="7444" width="44.44140625" style="177" customWidth="1"/>
    <col min="7445" max="7445" width="9.6640625" style="177" bestFit="1" customWidth="1"/>
    <col min="7446" max="7681" width="9.109375" style="177"/>
    <col min="7682" max="7682" width="1.6640625" style="177" customWidth="1"/>
    <col min="7683" max="7683" width="2" style="177" customWidth="1"/>
    <col min="7684" max="7684" width="2.33203125" style="177" customWidth="1"/>
    <col min="7685" max="7685" width="47.33203125" style="177" customWidth="1"/>
    <col min="7686" max="7686" width="0" style="177" hidden="1" customWidth="1"/>
    <col min="7687" max="7692" width="11" style="177" customWidth="1"/>
    <col min="7693" max="7693" width="10.6640625" style="177" bestFit="1" customWidth="1"/>
    <col min="7694" max="7694" width="2.6640625" style="177" customWidth="1"/>
    <col min="7695" max="7696" width="0" style="177" hidden="1" customWidth="1"/>
    <col min="7697" max="7697" width="2.33203125" style="177" customWidth="1"/>
    <col min="7698" max="7698" width="1.88671875" style="177" customWidth="1"/>
    <col min="7699" max="7699" width="2.33203125" style="177" customWidth="1"/>
    <col min="7700" max="7700" width="44.44140625" style="177" customWidth="1"/>
    <col min="7701" max="7701" width="9.6640625" style="177" bestFit="1" customWidth="1"/>
    <col min="7702" max="7937" width="9.109375" style="177"/>
    <col min="7938" max="7938" width="1.6640625" style="177" customWidth="1"/>
    <col min="7939" max="7939" width="2" style="177" customWidth="1"/>
    <col min="7940" max="7940" width="2.33203125" style="177" customWidth="1"/>
    <col min="7941" max="7941" width="47.33203125" style="177" customWidth="1"/>
    <col min="7942" max="7942" width="0" style="177" hidden="1" customWidth="1"/>
    <col min="7943" max="7948" width="11" style="177" customWidth="1"/>
    <col min="7949" max="7949" width="10.6640625" style="177" bestFit="1" customWidth="1"/>
    <col min="7950" max="7950" width="2.6640625" style="177" customWidth="1"/>
    <col min="7951" max="7952" width="0" style="177" hidden="1" customWidth="1"/>
    <col min="7953" max="7953" width="2.33203125" style="177" customWidth="1"/>
    <col min="7954" max="7954" width="1.88671875" style="177" customWidth="1"/>
    <col min="7955" max="7955" width="2.33203125" style="177" customWidth="1"/>
    <col min="7956" max="7956" width="44.44140625" style="177" customWidth="1"/>
    <col min="7957" max="7957" width="9.6640625" style="177" bestFit="1" customWidth="1"/>
    <col min="7958" max="8193" width="9.109375" style="177"/>
    <col min="8194" max="8194" width="1.6640625" style="177" customWidth="1"/>
    <col min="8195" max="8195" width="2" style="177" customWidth="1"/>
    <col min="8196" max="8196" width="2.33203125" style="177" customWidth="1"/>
    <col min="8197" max="8197" width="47.33203125" style="177" customWidth="1"/>
    <col min="8198" max="8198" width="0" style="177" hidden="1" customWidth="1"/>
    <col min="8199" max="8204" width="11" style="177" customWidth="1"/>
    <col min="8205" max="8205" width="10.6640625" style="177" bestFit="1" customWidth="1"/>
    <col min="8206" max="8206" width="2.6640625" style="177" customWidth="1"/>
    <col min="8207" max="8208" width="0" style="177" hidden="1" customWidth="1"/>
    <col min="8209" max="8209" width="2.33203125" style="177" customWidth="1"/>
    <col min="8210" max="8210" width="1.88671875" style="177" customWidth="1"/>
    <col min="8211" max="8211" width="2.33203125" style="177" customWidth="1"/>
    <col min="8212" max="8212" width="44.44140625" style="177" customWidth="1"/>
    <col min="8213" max="8213" width="9.6640625" style="177" bestFit="1" customWidth="1"/>
    <col min="8214" max="8449" width="9.109375" style="177"/>
    <col min="8450" max="8450" width="1.6640625" style="177" customWidth="1"/>
    <col min="8451" max="8451" width="2" style="177" customWidth="1"/>
    <col min="8452" max="8452" width="2.33203125" style="177" customWidth="1"/>
    <col min="8453" max="8453" width="47.33203125" style="177" customWidth="1"/>
    <col min="8454" max="8454" width="0" style="177" hidden="1" customWidth="1"/>
    <col min="8455" max="8460" width="11" style="177" customWidth="1"/>
    <col min="8461" max="8461" width="10.6640625" style="177" bestFit="1" customWidth="1"/>
    <col min="8462" max="8462" width="2.6640625" style="177" customWidth="1"/>
    <col min="8463" max="8464" width="0" style="177" hidden="1" customWidth="1"/>
    <col min="8465" max="8465" width="2.33203125" style="177" customWidth="1"/>
    <col min="8466" max="8466" width="1.88671875" style="177" customWidth="1"/>
    <col min="8467" max="8467" width="2.33203125" style="177" customWidth="1"/>
    <col min="8468" max="8468" width="44.44140625" style="177" customWidth="1"/>
    <col min="8469" max="8469" width="9.6640625" style="177" bestFit="1" customWidth="1"/>
    <col min="8470" max="8705" width="9.109375" style="177"/>
    <col min="8706" max="8706" width="1.6640625" style="177" customWidth="1"/>
    <col min="8707" max="8707" width="2" style="177" customWidth="1"/>
    <col min="8708" max="8708" width="2.33203125" style="177" customWidth="1"/>
    <col min="8709" max="8709" width="47.33203125" style="177" customWidth="1"/>
    <col min="8710" max="8710" width="0" style="177" hidden="1" customWidth="1"/>
    <col min="8711" max="8716" width="11" style="177" customWidth="1"/>
    <col min="8717" max="8717" width="10.6640625" style="177" bestFit="1" customWidth="1"/>
    <col min="8718" max="8718" width="2.6640625" style="177" customWidth="1"/>
    <col min="8719" max="8720" width="0" style="177" hidden="1" customWidth="1"/>
    <col min="8721" max="8721" width="2.33203125" style="177" customWidth="1"/>
    <col min="8722" max="8722" width="1.88671875" style="177" customWidth="1"/>
    <col min="8723" max="8723" width="2.33203125" style="177" customWidth="1"/>
    <col min="8724" max="8724" width="44.44140625" style="177" customWidth="1"/>
    <col min="8725" max="8725" width="9.6640625" style="177" bestFit="1" customWidth="1"/>
    <col min="8726" max="8961" width="9.109375" style="177"/>
    <col min="8962" max="8962" width="1.6640625" style="177" customWidth="1"/>
    <col min="8963" max="8963" width="2" style="177" customWidth="1"/>
    <col min="8964" max="8964" width="2.33203125" style="177" customWidth="1"/>
    <col min="8965" max="8965" width="47.33203125" style="177" customWidth="1"/>
    <col min="8966" max="8966" width="0" style="177" hidden="1" customWidth="1"/>
    <col min="8967" max="8972" width="11" style="177" customWidth="1"/>
    <col min="8973" max="8973" width="10.6640625" style="177" bestFit="1" customWidth="1"/>
    <col min="8974" max="8974" width="2.6640625" style="177" customWidth="1"/>
    <col min="8975" max="8976" width="0" style="177" hidden="1" customWidth="1"/>
    <col min="8977" max="8977" width="2.33203125" style="177" customWidth="1"/>
    <col min="8978" max="8978" width="1.88671875" style="177" customWidth="1"/>
    <col min="8979" max="8979" width="2.33203125" style="177" customWidth="1"/>
    <col min="8980" max="8980" width="44.44140625" style="177" customWidth="1"/>
    <col min="8981" max="8981" width="9.6640625" style="177" bestFit="1" customWidth="1"/>
    <col min="8982" max="9217" width="9.109375" style="177"/>
    <col min="9218" max="9218" width="1.6640625" style="177" customWidth="1"/>
    <col min="9219" max="9219" width="2" style="177" customWidth="1"/>
    <col min="9220" max="9220" width="2.33203125" style="177" customWidth="1"/>
    <col min="9221" max="9221" width="47.33203125" style="177" customWidth="1"/>
    <col min="9222" max="9222" width="0" style="177" hidden="1" customWidth="1"/>
    <col min="9223" max="9228" width="11" style="177" customWidth="1"/>
    <col min="9229" max="9229" width="10.6640625" style="177" bestFit="1" customWidth="1"/>
    <col min="9230" max="9230" width="2.6640625" style="177" customWidth="1"/>
    <col min="9231" max="9232" width="0" style="177" hidden="1" customWidth="1"/>
    <col min="9233" max="9233" width="2.33203125" style="177" customWidth="1"/>
    <col min="9234" max="9234" width="1.88671875" style="177" customWidth="1"/>
    <col min="9235" max="9235" width="2.33203125" style="177" customWidth="1"/>
    <col min="9236" max="9236" width="44.44140625" style="177" customWidth="1"/>
    <col min="9237" max="9237" width="9.6640625" style="177" bestFit="1" customWidth="1"/>
    <col min="9238" max="9473" width="9.109375" style="177"/>
    <col min="9474" max="9474" width="1.6640625" style="177" customWidth="1"/>
    <col min="9475" max="9475" width="2" style="177" customWidth="1"/>
    <col min="9476" max="9476" width="2.33203125" style="177" customWidth="1"/>
    <col min="9477" max="9477" width="47.33203125" style="177" customWidth="1"/>
    <col min="9478" max="9478" width="0" style="177" hidden="1" customWidth="1"/>
    <col min="9479" max="9484" width="11" style="177" customWidth="1"/>
    <col min="9485" max="9485" width="10.6640625" style="177" bestFit="1" customWidth="1"/>
    <col min="9486" max="9486" width="2.6640625" style="177" customWidth="1"/>
    <col min="9487" max="9488" width="0" style="177" hidden="1" customWidth="1"/>
    <col min="9489" max="9489" width="2.33203125" style="177" customWidth="1"/>
    <col min="9490" max="9490" width="1.88671875" style="177" customWidth="1"/>
    <col min="9491" max="9491" width="2.33203125" style="177" customWidth="1"/>
    <col min="9492" max="9492" width="44.44140625" style="177" customWidth="1"/>
    <col min="9493" max="9493" width="9.6640625" style="177" bestFit="1" customWidth="1"/>
    <col min="9494" max="9729" width="9.109375" style="177"/>
    <col min="9730" max="9730" width="1.6640625" style="177" customWidth="1"/>
    <col min="9731" max="9731" width="2" style="177" customWidth="1"/>
    <col min="9732" max="9732" width="2.33203125" style="177" customWidth="1"/>
    <col min="9733" max="9733" width="47.33203125" style="177" customWidth="1"/>
    <col min="9734" max="9734" width="0" style="177" hidden="1" customWidth="1"/>
    <col min="9735" max="9740" width="11" style="177" customWidth="1"/>
    <col min="9741" max="9741" width="10.6640625" style="177" bestFit="1" customWidth="1"/>
    <col min="9742" max="9742" width="2.6640625" style="177" customWidth="1"/>
    <col min="9743" max="9744" width="0" style="177" hidden="1" customWidth="1"/>
    <col min="9745" max="9745" width="2.33203125" style="177" customWidth="1"/>
    <col min="9746" max="9746" width="1.88671875" style="177" customWidth="1"/>
    <col min="9747" max="9747" width="2.33203125" style="177" customWidth="1"/>
    <col min="9748" max="9748" width="44.44140625" style="177" customWidth="1"/>
    <col min="9749" max="9749" width="9.6640625" style="177" bestFit="1" customWidth="1"/>
    <col min="9750" max="9985" width="9.109375" style="177"/>
    <col min="9986" max="9986" width="1.6640625" style="177" customWidth="1"/>
    <col min="9987" max="9987" width="2" style="177" customWidth="1"/>
    <col min="9988" max="9988" width="2.33203125" style="177" customWidth="1"/>
    <col min="9989" max="9989" width="47.33203125" style="177" customWidth="1"/>
    <col min="9990" max="9990" width="0" style="177" hidden="1" customWidth="1"/>
    <col min="9991" max="9996" width="11" style="177" customWidth="1"/>
    <col min="9997" max="9997" width="10.6640625" style="177" bestFit="1" customWidth="1"/>
    <col min="9998" max="9998" width="2.6640625" style="177" customWidth="1"/>
    <col min="9999" max="10000" width="0" style="177" hidden="1" customWidth="1"/>
    <col min="10001" max="10001" width="2.33203125" style="177" customWidth="1"/>
    <col min="10002" max="10002" width="1.88671875" style="177" customWidth="1"/>
    <col min="10003" max="10003" width="2.33203125" style="177" customWidth="1"/>
    <col min="10004" max="10004" width="44.44140625" style="177" customWidth="1"/>
    <col min="10005" max="10005" width="9.6640625" style="177" bestFit="1" customWidth="1"/>
    <col min="10006" max="10241" width="9.109375" style="177"/>
    <col min="10242" max="10242" width="1.6640625" style="177" customWidth="1"/>
    <col min="10243" max="10243" width="2" style="177" customWidth="1"/>
    <col min="10244" max="10244" width="2.33203125" style="177" customWidth="1"/>
    <col min="10245" max="10245" width="47.33203125" style="177" customWidth="1"/>
    <col min="10246" max="10246" width="0" style="177" hidden="1" customWidth="1"/>
    <col min="10247" max="10252" width="11" style="177" customWidth="1"/>
    <col min="10253" max="10253" width="10.6640625" style="177" bestFit="1" customWidth="1"/>
    <col min="10254" max="10254" width="2.6640625" style="177" customWidth="1"/>
    <col min="10255" max="10256" width="0" style="177" hidden="1" customWidth="1"/>
    <col min="10257" max="10257" width="2.33203125" style="177" customWidth="1"/>
    <col min="10258" max="10258" width="1.88671875" style="177" customWidth="1"/>
    <col min="10259" max="10259" width="2.33203125" style="177" customWidth="1"/>
    <col min="10260" max="10260" width="44.44140625" style="177" customWidth="1"/>
    <col min="10261" max="10261" width="9.6640625" style="177" bestFit="1" customWidth="1"/>
    <col min="10262" max="10497" width="9.109375" style="177"/>
    <col min="10498" max="10498" width="1.6640625" style="177" customWidth="1"/>
    <col min="10499" max="10499" width="2" style="177" customWidth="1"/>
    <col min="10500" max="10500" width="2.33203125" style="177" customWidth="1"/>
    <col min="10501" max="10501" width="47.33203125" style="177" customWidth="1"/>
    <col min="10502" max="10502" width="0" style="177" hidden="1" customWidth="1"/>
    <col min="10503" max="10508" width="11" style="177" customWidth="1"/>
    <col min="10509" max="10509" width="10.6640625" style="177" bestFit="1" customWidth="1"/>
    <col min="10510" max="10510" width="2.6640625" style="177" customWidth="1"/>
    <col min="10511" max="10512" width="0" style="177" hidden="1" customWidth="1"/>
    <col min="10513" max="10513" width="2.33203125" style="177" customWidth="1"/>
    <col min="10514" max="10514" width="1.88671875" style="177" customWidth="1"/>
    <col min="10515" max="10515" width="2.33203125" style="177" customWidth="1"/>
    <col min="10516" max="10516" width="44.44140625" style="177" customWidth="1"/>
    <col min="10517" max="10517" width="9.6640625" style="177" bestFit="1" customWidth="1"/>
    <col min="10518" max="10753" width="9.109375" style="177"/>
    <col min="10754" max="10754" width="1.6640625" style="177" customWidth="1"/>
    <col min="10755" max="10755" width="2" style="177" customWidth="1"/>
    <col min="10756" max="10756" width="2.33203125" style="177" customWidth="1"/>
    <col min="10757" max="10757" width="47.33203125" style="177" customWidth="1"/>
    <col min="10758" max="10758" width="0" style="177" hidden="1" customWidth="1"/>
    <col min="10759" max="10764" width="11" style="177" customWidth="1"/>
    <col min="10765" max="10765" width="10.6640625" style="177" bestFit="1" customWidth="1"/>
    <col min="10766" max="10766" width="2.6640625" style="177" customWidth="1"/>
    <col min="10767" max="10768" width="0" style="177" hidden="1" customWidth="1"/>
    <col min="10769" max="10769" width="2.33203125" style="177" customWidth="1"/>
    <col min="10770" max="10770" width="1.88671875" style="177" customWidth="1"/>
    <col min="10771" max="10771" width="2.33203125" style="177" customWidth="1"/>
    <col min="10772" max="10772" width="44.44140625" style="177" customWidth="1"/>
    <col min="10773" max="10773" width="9.6640625" style="177" bestFit="1" customWidth="1"/>
    <col min="10774" max="11009" width="9.109375" style="177"/>
    <col min="11010" max="11010" width="1.6640625" style="177" customWidth="1"/>
    <col min="11011" max="11011" width="2" style="177" customWidth="1"/>
    <col min="11012" max="11012" width="2.33203125" style="177" customWidth="1"/>
    <col min="11013" max="11013" width="47.33203125" style="177" customWidth="1"/>
    <col min="11014" max="11014" width="0" style="177" hidden="1" customWidth="1"/>
    <col min="11015" max="11020" width="11" style="177" customWidth="1"/>
    <col min="11021" max="11021" width="10.6640625" style="177" bestFit="1" customWidth="1"/>
    <col min="11022" max="11022" width="2.6640625" style="177" customWidth="1"/>
    <col min="11023" max="11024" width="0" style="177" hidden="1" customWidth="1"/>
    <col min="11025" max="11025" width="2.33203125" style="177" customWidth="1"/>
    <col min="11026" max="11026" width="1.88671875" style="177" customWidth="1"/>
    <col min="11027" max="11027" width="2.33203125" style="177" customWidth="1"/>
    <col min="11028" max="11028" width="44.44140625" style="177" customWidth="1"/>
    <col min="11029" max="11029" width="9.6640625" style="177" bestFit="1" customWidth="1"/>
    <col min="11030" max="11265" width="9.109375" style="177"/>
    <col min="11266" max="11266" width="1.6640625" style="177" customWidth="1"/>
    <col min="11267" max="11267" width="2" style="177" customWidth="1"/>
    <col min="11268" max="11268" width="2.33203125" style="177" customWidth="1"/>
    <col min="11269" max="11269" width="47.33203125" style="177" customWidth="1"/>
    <col min="11270" max="11270" width="0" style="177" hidden="1" customWidth="1"/>
    <col min="11271" max="11276" width="11" style="177" customWidth="1"/>
    <col min="11277" max="11277" width="10.6640625" style="177" bestFit="1" customWidth="1"/>
    <col min="11278" max="11278" width="2.6640625" style="177" customWidth="1"/>
    <col min="11279" max="11280" width="0" style="177" hidden="1" customWidth="1"/>
    <col min="11281" max="11281" width="2.33203125" style="177" customWidth="1"/>
    <col min="11282" max="11282" width="1.88671875" style="177" customWidth="1"/>
    <col min="11283" max="11283" width="2.33203125" style="177" customWidth="1"/>
    <col min="11284" max="11284" width="44.44140625" style="177" customWidth="1"/>
    <col min="11285" max="11285" width="9.6640625" style="177" bestFit="1" customWidth="1"/>
    <col min="11286" max="11521" width="9.109375" style="177"/>
    <col min="11522" max="11522" width="1.6640625" style="177" customWidth="1"/>
    <col min="11523" max="11523" width="2" style="177" customWidth="1"/>
    <col min="11524" max="11524" width="2.33203125" style="177" customWidth="1"/>
    <col min="11525" max="11525" width="47.33203125" style="177" customWidth="1"/>
    <col min="11526" max="11526" width="0" style="177" hidden="1" customWidth="1"/>
    <col min="11527" max="11532" width="11" style="177" customWidth="1"/>
    <col min="11533" max="11533" width="10.6640625" style="177" bestFit="1" customWidth="1"/>
    <col min="11534" max="11534" width="2.6640625" style="177" customWidth="1"/>
    <col min="11535" max="11536" width="0" style="177" hidden="1" customWidth="1"/>
    <col min="11537" max="11537" width="2.33203125" style="177" customWidth="1"/>
    <col min="11538" max="11538" width="1.88671875" style="177" customWidth="1"/>
    <col min="11539" max="11539" width="2.33203125" style="177" customWidth="1"/>
    <col min="11540" max="11540" width="44.44140625" style="177" customWidth="1"/>
    <col min="11541" max="11541" width="9.6640625" style="177" bestFit="1" customWidth="1"/>
    <col min="11542" max="11777" width="9.109375" style="177"/>
    <col min="11778" max="11778" width="1.6640625" style="177" customWidth="1"/>
    <col min="11779" max="11779" width="2" style="177" customWidth="1"/>
    <col min="11780" max="11780" width="2.33203125" style="177" customWidth="1"/>
    <col min="11781" max="11781" width="47.33203125" style="177" customWidth="1"/>
    <col min="11782" max="11782" width="0" style="177" hidden="1" customWidth="1"/>
    <col min="11783" max="11788" width="11" style="177" customWidth="1"/>
    <col min="11789" max="11789" width="10.6640625" style="177" bestFit="1" customWidth="1"/>
    <col min="11790" max="11790" width="2.6640625" style="177" customWidth="1"/>
    <col min="11791" max="11792" width="0" style="177" hidden="1" customWidth="1"/>
    <col min="11793" max="11793" width="2.33203125" style="177" customWidth="1"/>
    <col min="11794" max="11794" width="1.88671875" style="177" customWidth="1"/>
    <col min="11795" max="11795" width="2.33203125" style="177" customWidth="1"/>
    <col min="11796" max="11796" width="44.44140625" style="177" customWidth="1"/>
    <col min="11797" max="11797" width="9.6640625" style="177" bestFit="1" customWidth="1"/>
    <col min="11798" max="12033" width="9.109375" style="177"/>
    <col min="12034" max="12034" width="1.6640625" style="177" customWidth="1"/>
    <col min="12035" max="12035" width="2" style="177" customWidth="1"/>
    <col min="12036" max="12036" width="2.33203125" style="177" customWidth="1"/>
    <col min="12037" max="12037" width="47.33203125" style="177" customWidth="1"/>
    <col min="12038" max="12038" width="0" style="177" hidden="1" customWidth="1"/>
    <col min="12039" max="12044" width="11" style="177" customWidth="1"/>
    <col min="12045" max="12045" width="10.6640625" style="177" bestFit="1" customWidth="1"/>
    <col min="12046" max="12046" width="2.6640625" style="177" customWidth="1"/>
    <col min="12047" max="12048" width="0" style="177" hidden="1" customWidth="1"/>
    <col min="12049" max="12049" width="2.33203125" style="177" customWidth="1"/>
    <col min="12050" max="12050" width="1.88671875" style="177" customWidth="1"/>
    <col min="12051" max="12051" width="2.33203125" style="177" customWidth="1"/>
    <col min="12052" max="12052" width="44.44140625" style="177" customWidth="1"/>
    <col min="12053" max="12053" width="9.6640625" style="177" bestFit="1" customWidth="1"/>
    <col min="12054" max="12289" width="9.109375" style="177"/>
    <col min="12290" max="12290" width="1.6640625" style="177" customWidth="1"/>
    <col min="12291" max="12291" width="2" style="177" customWidth="1"/>
    <col min="12292" max="12292" width="2.33203125" style="177" customWidth="1"/>
    <col min="12293" max="12293" width="47.33203125" style="177" customWidth="1"/>
    <col min="12294" max="12294" width="0" style="177" hidden="1" customWidth="1"/>
    <col min="12295" max="12300" width="11" style="177" customWidth="1"/>
    <col min="12301" max="12301" width="10.6640625" style="177" bestFit="1" customWidth="1"/>
    <col min="12302" max="12302" width="2.6640625" style="177" customWidth="1"/>
    <col min="12303" max="12304" width="0" style="177" hidden="1" customWidth="1"/>
    <col min="12305" max="12305" width="2.33203125" style="177" customWidth="1"/>
    <col min="12306" max="12306" width="1.88671875" style="177" customWidth="1"/>
    <col min="12307" max="12307" width="2.33203125" style="177" customWidth="1"/>
    <col min="12308" max="12308" width="44.44140625" style="177" customWidth="1"/>
    <col min="12309" max="12309" width="9.6640625" style="177" bestFit="1" customWidth="1"/>
    <col min="12310" max="12545" width="9.109375" style="177"/>
    <col min="12546" max="12546" width="1.6640625" style="177" customWidth="1"/>
    <col min="12547" max="12547" width="2" style="177" customWidth="1"/>
    <col min="12548" max="12548" width="2.33203125" style="177" customWidth="1"/>
    <col min="12549" max="12549" width="47.33203125" style="177" customWidth="1"/>
    <col min="12550" max="12550" width="0" style="177" hidden="1" customWidth="1"/>
    <col min="12551" max="12556" width="11" style="177" customWidth="1"/>
    <col min="12557" max="12557" width="10.6640625" style="177" bestFit="1" customWidth="1"/>
    <col min="12558" max="12558" width="2.6640625" style="177" customWidth="1"/>
    <col min="12559" max="12560" width="0" style="177" hidden="1" customWidth="1"/>
    <col min="12561" max="12561" width="2.33203125" style="177" customWidth="1"/>
    <col min="12562" max="12562" width="1.88671875" style="177" customWidth="1"/>
    <col min="12563" max="12563" width="2.33203125" style="177" customWidth="1"/>
    <col min="12564" max="12564" width="44.44140625" style="177" customWidth="1"/>
    <col min="12565" max="12565" width="9.6640625" style="177" bestFit="1" customWidth="1"/>
    <col min="12566" max="12801" width="9.109375" style="177"/>
    <col min="12802" max="12802" width="1.6640625" style="177" customWidth="1"/>
    <col min="12803" max="12803" width="2" style="177" customWidth="1"/>
    <col min="12804" max="12804" width="2.33203125" style="177" customWidth="1"/>
    <col min="12805" max="12805" width="47.33203125" style="177" customWidth="1"/>
    <col min="12806" max="12806" width="0" style="177" hidden="1" customWidth="1"/>
    <col min="12807" max="12812" width="11" style="177" customWidth="1"/>
    <col min="12813" max="12813" width="10.6640625" style="177" bestFit="1" customWidth="1"/>
    <col min="12814" max="12814" width="2.6640625" style="177" customWidth="1"/>
    <col min="12815" max="12816" width="0" style="177" hidden="1" customWidth="1"/>
    <col min="12817" max="12817" width="2.33203125" style="177" customWidth="1"/>
    <col min="12818" max="12818" width="1.88671875" style="177" customWidth="1"/>
    <col min="12819" max="12819" width="2.33203125" style="177" customWidth="1"/>
    <col min="12820" max="12820" width="44.44140625" style="177" customWidth="1"/>
    <col min="12821" max="12821" width="9.6640625" style="177" bestFit="1" customWidth="1"/>
    <col min="12822" max="13057" width="9.109375" style="177"/>
    <col min="13058" max="13058" width="1.6640625" style="177" customWidth="1"/>
    <col min="13059" max="13059" width="2" style="177" customWidth="1"/>
    <col min="13060" max="13060" width="2.33203125" style="177" customWidth="1"/>
    <col min="13061" max="13061" width="47.33203125" style="177" customWidth="1"/>
    <col min="13062" max="13062" width="0" style="177" hidden="1" customWidth="1"/>
    <col min="13063" max="13068" width="11" style="177" customWidth="1"/>
    <col min="13069" max="13069" width="10.6640625" style="177" bestFit="1" customWidth="1"/>
    <col min="13070" max="13070" width="2.6640625" style="177" customWidth="1"/>
    <col min="13071" max="13072" width="0" style="177" hidden="1" customWidth="1"/>
    <col min="13073" max="13073" width="2.33203125" style="177" customWidth="1"/>
    <col min="13074" max="13074" width="1.88671875" style="177" customWidth="1"/>
    <col min="13075" max="13075" width="2.33203125" style="177" customWidth="1"/>
    <col min="13076" max="13076" width="44.44140625" style="177" customWidth="1"/>
    <col min="13077" max="13077" width="9.6640625" style="177" bestFit="1" customWidth="1"/>
    <col min="13078" max="13313" width="9.109375" style="177"/>
    <col min="13314" max="13314" width="1.6640625" style="177" customWidth="1"/>
    <col min="13315" max="13315" width="2" style="177" customWidth="1"/>
    <col min="13316" max="13316" width="2.33203125" style="177" customWidth="1"/>
    <col min="13317" max="13317" width="47.33203125" style="177" customWidth="1"/>
    <col min="13318" max="13318" width="0" style="177" hidden="1" customWidth="1"/>
    <col min="13319" max="13324" width="11" style="177" customWidth="1"/>
    <col min="13325" max="13325" width="10.6640625" style="177" bestFit="1" customWidth="1"/>
    <col min="13326" max="13326" width="2.6640625" style="177" customWidth="1"/>
    <col min="13327" max="13328" width="0" style="177" hidden="1" customWidth="1"/>
    <col min="13329" max="13329" width="2.33203125" style="177" customWidth="1"/>
    <col min="13330" max="13330" width="1.88671875" style="177" customWidth="1"/>
    <col min="13331" max="13331" width="2.33203125" style="177" customWidth="1"/>
    <col min="13332" max="13332" width="44.44140625" style="177" customWidth="1"/>
    <col min="13333" max="13333" width="9.6640625" style="177" bestFit="1" customWidth="1"/>
    <col min="13334" max="13569" width="9.109375" style="177"/>
    <col min="13570" max="13570" width="1.6640625" style="177" customWidth="1"/>
    <col min="13571" max="13571" width="2" style="177" customWidth="1"/>
    <col min="13572" max="13572" width="2.33203125" style="177" customWidth="1"/>
    <col min="13573" max="13573" width="47.33203125" style="177" customWidth="1"/>
    <col min="13574" max="13574" width="0" style="177" hidden="1" customWidth="1"/>
    <col min="13575" max="13580" width="11" style="177" customWidth="1"/>
    <col min="13581" max="13581" width="10.6640625" style="177" bestFit="1" customWidth="1"/>
    <col min="13582" max="13582" width="2.6640625" style="177" customWidth="1"/>
    <col min="13583" max="13584" width="0" style="177" hidden="1" customWidth="1"/>
    <col min="13585" max="13585" width="2.33203125" style="177" customWidth="1"/>
    <col min="13586" max="13586" width="1.88671875" style="177" customWidth="1"/>
    <col min="13587" max="13587" width="2.33203125" style="177" customWidth="1"/>
    <col min="13588" max="13588" width="44.44140625" style="177" customWidth="1"/>
    <col min="13589" max="13589" width="9.6640625" style="177" bestFit="1" customWidth="1"/>
    <col min="13590" max="13825" width="9.109375" style="177"/>
    <col min="13826" max="13826" width="1.6640625" style="177" customWidth="1"/>
    <col min="13827" max="13827" width="2" style="177" customWidth="1"/>
    <col min="13828" max="13828" width="2.33203125" style="177" customWidth="1"/>
    <col min="13829" max="13829" width="47.33203125" style="177" customWidth="1"/>
    <col min="13830" max="13830" width="0" style="177" hidden="1" customWidth="1"/>
    <col min="13831" max="13836" width="11" style="177" customWidth="1"/>
    <col min="13837" max="13837" width="10.6640625" style="177" bestFit="1" customWidth="1"/>
    <col min="13838" max="13838" width="2.6640625" style="177" customWidth="1"/>
    <col min="13839" max="13840" width="0" style="177" hidden="1" customWidth="1"/>
    <col min="13841" max="13841" width="2.33203125" style="177" customWidth="1"/>
    <col min="13842" max="13842" width="1.88671875" style="177" customWidth="1"/>
    <col min="13843" max="13843" width="2.33203125" style="177" customWidth="1"/>
    <col min="13844" max="13844" width="44.44140625" style="177" customWidth="1"/>
    <col min="13845" max="13845" width="9.6640625" style="177" bestFit="1" customWidth="1"/>
    <col min="13846" max="14081" width="9.109375" style="177"/>
    <col min="14082" max="14082" width="1.6640625" style="177" customWidth="1"/>
    <col min="14083" max="14083" width="2" style="177" customWidth="1"/>
    <col min="14084" max="14084" width="2.33203125" style="177" customWidth="1"/>
    <col min="14085" max="14085" width="47.33203125" style="177" customWidth="1"/>
    <col min="14086" max="14086" width="0" style="177" hidden="1" customWidth="1"/>
    <col min="14087" max="14092" width="11" style="177" customWidth="1"/>
    <col min="14093" max="14093" width="10.6640625" style="177" bestFit="1" customWidth="1"/>
    <col min="14094" max="14094" width="2.6640625" style="177" customWidth="1"/>
    <col min="14095" max="14096" width="0" style="177" hidden="1" customWidth="1"/>
    <col min="14097" max="14097" width="2.33203125" style="177" customWidth="1"/>
    <col min="14098" max="14098" width="1.88671875" style="177" customWidth="1"/>
    <col min="14099" max="14099" width="2.33203125" style="177" customWidth="1"/>
    <col min="14100" max="14100" width="44.44140625" style="177" customWidth="1"/>
    <col min="14101" max="14101" width="9.6640625" style="177" bestFit="1" customWidth="1"/>
    <col min="14102" max="14337" width="9.109375" style="177"/>
    <col min="14338" max="14338" width="1.6640625" style="177" customWidth="1"/>
    <col min="14339" max="14339" width="2" style="177" customWidth="1"/>
    <col min="14340" max="14340" width="2.33203125" style="177" customWidth="1"/>
    <col min="14341" max="14341" width="47.33203125" style="177" customWidth="1"/>
    <col min="14342" max="14342" width="0" style="177" hidden="1" customWidth="1"/>
    <col min="14343" max="14348" width="11" style="177" customWidth="1"/>
    <col min="14349" max="14349" width="10.6640625" style="177" bestFit="1" customWidth="1"/>
    <col min="14350" max="14350" width="2.6640625" style="177" customWidth="1"/>
    <col min="14351" max="14352" width="0" style="177" hidden="1" customWidth="1"/>
    <col min="14353" max="14353" width="2.33203125" style="177" customWidth="1"/>
    <col min="14354" max="14354" width="1.88671875" style="177" customWidth="1"/>
    <col min="14355" max="14355" width="2.33203125" style="177" customWidth="1"/>
    <col min="14356" max="14356" width="44.44140625" style="177" customWidth="1"/>
    <col min="14357" max="14357" width="9.6640625" style="177" bestFit="1" customWidth="1"/>
    <col min="14358" max="14593" width="9.109375" style="177"/>
    <col min="14594" max="14594" width="1.6640625" style="177" customWidth="1"/>
    <col min="14595" max="14595" width="2" style="177" customWidth="1"/>
    <col min="14596" max="14596" width="2.33203125" style="177" customWidth="1"/>
    <col min="14597" max="14597" width="47.33203125" style="177" customWidth="1"/>
    <col min="14598" max="14598" width="0" style="177" hidden="1" customWidth="1"/>
    <col min="14599" max="14604" width="11" style="177" customWidth="1"/>
    <col min="14605" max="14605" width="10.6640625" style="177" bestFit="1" customWidth="1"/>
    <col min="14606" max="14606" width="2.6640625" style="177" customWidth="1"/>
    <col min="14607" max="14608" width="0" style="177" hidden="1" customWidth="1"/>
    <col min="14609" max="14609" width="2.33203125" style="177" customWidth="1"/>
    <col min="14610" max="14610" width="1.88671875" style="177" customWidth="1"/>
    <col min="14611" max="14611" width="2.33203125" style="177" customWidth="1"/>
    <col min="14612" max="14612" width="44.44140625" style="177" customWidth="1"/>
    <col min="14613" max="14613" width="9.6640625" style="177" bestFit="1" customWidth="1"/>
    <col min="14614" max="14849" width="9.109375" style="177"/>
    <col min="14850" max="14850" width="1.6640625" style="177" customWidth="1"/>
    <col min="14851" max="14851" width="2" style="177" customWidth="1"/>
    <col min="14852" max="14852" width="2.33203125" style="177" customWidth="1"/>
    <col min="14853" max="14853" width="47.33203125" style="177" customWidth="1"/>
    <col min="14854" max="14854" width="0" style="177" hidden="1" customWidth="1"/>
    <col min="14855" max="14860" width="11" style="177" customWidth="1"/>
    <col min="14861" max="14861" width="10.6640625" style="177" bestFit="1" customWidth="1"/>
    <col min="14862" max="14862" width="2.6640625" style="177" customWidth="1"/>
    <col min="14863" max="14864" width="0" style="177" hidden="1" customWidth="1"/>
    <col min="14865" max="14865" width="2.33203125" style="177" customWidth="1"/>
    <col min="14866" max="14866" width="1.88671875" style="177" customWidth="1"/>
    <col min="14867" max="14867" width="2.33203125" style="177" customWidth="1"/>
    <col min="14868" max="14868" width="44.44140625" style="177" customWidth="1"/>
    <col min="14869" max="14869" width="9.6640625" style="177" bestFit="1" customWidth="1"/>
    <col min="14870" max="15105" width="9.109375" style="177"/>
    <col min="15106" max="15106" width="1.6640625" style="177" customWidth="1"/>
    <col min="15107" max="15107" width="2" style="177" customWidth="1"/>
    <col min="15108" max="15108" width="2.33203125" style="177" customWidth="1"/>
    <col min="15109" max="15109" width="47.33203125" style="177" customWidth="1"/>
    <col min="15110" max="15110" width="0" style="177" hidden="1" customWidth="1"/>
    <col min="15111" max="15116" width="11" style="177" customWidth="1"/>
    <col min="15117" max="15117" width="10.6640625" style="177" bestFit="1" customWidth="1"/>
    <col min="15118" max="15118" width="2.6640625" style="177" customWidth="1"/>
    <col min="15119" max="15120" width="0" style="177" hidden="1" customWidth="1"/>
    <col min="15121" max="15121" width="2.33203125" style="177" customWidth="1"/>
    <col min="15122" max="15122" width="1.88671875" style="177" customWidth="1"/>
    <col min="15123" max="15123" width="2.33203125" style="177" customWidth="1"/>
    <col min="15124" max="15124" width="44.44140625" style="177" customWidth="1"/>
    <col min="15125" max="15125" width="9.6640625" style="177" bestFit="1" customWidth="1"/>
    <col min="15126" max="15361" width="9.109375" style="177"/>
    <col min="15362" max="15362" width="1.6640625" style="177" customWidth="1"/>
    <col min="15363" max="15363" width="2" style="177" customWidth="1"/>
    <col min="15364" max="15364" width="2.33203125" style="177" customWidth="1"/>
    <col min="15365" max="15365" width="47.33203125" style="177" customWidth="1"/>
    <col min="15366" max="15366" width="0" style="177" hidden="1" customWidth="1"/>
    <col min="15367" max="15372" width="11" style="177" customWidth="1"/>
    <col min="15373" max="15373" width="10.6640625" style="177" bestFit="1" customWidth="1"/>
    <col min="15374" max="15374" width="2.6640625" style="177" customWidth="1"/>
    <col min="15375" max="15376" width="0" style="177" hidden="1" customWidth="1"/>
    <col min="15377" max="15377" width="2.33203125" style="177" customWidth="1"/>
    <col min="15378" max="15378" width="1.88671875" style="177" customWidth="1"/>
    <col min="15379" max="15379" width="2.33203125" style="177" customWidth="1"/>
    <col min="15380" max="15380" width="44.44140625" style="177" customWidth="1"/>
    <col min="15381" max="15381" width="9.6640625" style="177" bestFit="1" customWidth="1"/>
    <col min="15382" max="15617" width="9.109375" style="177"/>
    <col min="15618" max="15618" width="1.6640625" style="177" customWidth="1"/>
    <col min="15619" max="15619" width="2" style="177" customWidth="1"/>
    <col min="15620" max="15620" width="2.33203125" style="177" customWidth="1"/>
    <col min="15621" max="15621" width="47.33203125" style="177" customWidth="1"/>
    <col min="15622" max="15622" width="0" style="177" hidden="1" customWidth="1"/>
    <col min="15623" max="15628" width="11" style="177" customWidth="1"/>
    <col min="15629" max="15629" width="10.6640625" style="177" bestFit="1" customWidth="1"/>
    <col min="15630" max="15630" width="2.6640625" style="177" customWidth="1"/>
    <col min="15631" max="15632" width="0" style="177" hidden="1" customWidth="1"/>
    <col min="15633" max="15633" width="2.33203125" style="177" customWidth="1"/>
    <col min="15634" max="15634" width="1.88671875" style="177" customWidth="1"/>
    <col min="15635" max="15635" width="2.33203125" style="177" customWidth="1"/>
    <col min="15636" max="15636" width="44.44140625" style="177" customWidth="1"/>
    <col min="15637" max="15637" width="9.6640625" style="177" bestFit="1" customWidth="1"/>
    <col min="15638" max="15873" width="9.109375" style="177"/>
    <col min="15874" max="15874" width="1.6640625" style="177" customWidth="1"/>
    <col min="15875" max="15875" width="2" style="177" customWidth="1"/>
    <col min="15876" max="15876" width="2.33203125" style="177" customWidth="1"/>
    <col min="15877" max="15877" width="47.33203125" style="177" customWidth="1"/>
    <col min="15878" max="15878" width="0" style="177" hidden="1" customWidth="1"/>
    <col min="15879" max="15884" width="11" style="177" customWidth="1"/>
    <col min="15885" max="15885" width="10.6640625" style="177" bestFit="1" customWidth="1"/>
    <col min="15886" max="15886" width="2.6640625" style="177" customWidth="1"/>
    <col min="15887" max="15888" width="0" style="177" hidden="1" customWidth="1"/>
    <col min="15889" max="15889" width="2.33203125" style="177" customWidth="1"/>
    <col min="15890" max="15890" width="1.88671875" style="177" customWidth="1"/>
    <col min="15891" max="15891" width="2.33203125" style="177" customWidth="1"/>
    <col min="15892" max="15892" width="44.44140625" style="177" customWidth="1"/>
    <col min="15893" max="15893" width="9.6640625" style="177" bestFit="1" customWidth="1"/>
    <col min="15894" max="16129" width="9.109375" style="177"/>
    <col min="16130" max="16130" width="1.6640625" style="177" customWidth="1"/>
    <col min="16131" max="16131" width="2" style="177" customWidth="1"/>
    <col min="16132" max="16132" width="2.33203125" style="177" customWidth="1"/>
    <col min="16133" max="16133" width="47.33203125" style="177" customWidth="1"/>
    <col min="16134" max="16134" width="0" style="177" hidden="1" customWidth="1"/>
    <col min="16135" max="16140" width="11" style="177" customWidth="1"/>
    <col min="16141" max="16141" width="10.6640625" style="177" bestFit="1" customWidth="1"/>
    <col min="16142" max="16142" width="2.6640625" style="177" customWidth="1"/>
    <col min="16143" max="16144" width="0" style="177" hidden="1" customWidth="1"/>
    <col min="16145" max="16145" width="2.33203125" style="177" customWidth="1"/>
    <col min="16146" max="16146" width="1.88671875" style="177" customWidth="1"/>
    <col min="16147" max="16147" width="2.33203125" style="177" customWidth="1"/>
    <col min="16148" max="16148" width="44.44140625" style="177" customWidth="1"/>
    <col min="16149" max="16149" width="9.6640625" style="177" bestFit="1" customWidth="1"/>
    <col min="16150" max="16384" width="9.109375" style="177"/>
  </cols>
  <sheetData>
    <row r="1" spans="1:21" ht="18" customHeight="1">
      <c r="A1" s="178" t="s">
        <v>914</v>
      </c>
      <c r="I1" s="1118" t="s">
        <v>741</v>
      </c>
      <c r="M1" s="180" t="s">
        <v>51</v>
      </c>
      <c r="Q1" s="181" t="s">
        <v>51</v>
      </c>
      <c r="T1" s="183"/>
    </row>
    <row r="2" spans="1:21" ht="17.25" customHeight="1">
      <c r="A2" s="184" t="s">
        <v>915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6"/>
      <c r="N2" s="185"/>
      <c r="O2" s="185"/>
      <c r="P2" s="185"/>
      <c r="Q2" s="185"/>
      <c r="R2" s="187"/>
      <c r="S2" s="187"/>
      <c r="T2" s="188" t="s">
        <v>62</v>
      </c>
    </row>
    <row r="3" spans="1:21" ht="15.6">
      <c r="A3" s="1353"/>
      <c r="B3" s="1353"/>
      <c r="C3" s="1353"/>
      <c r="D3" s="1353"/>
      <c r="E3" s="561"/>
      <c r="F3" s="562"/>
      <c r="G3" s="562"/>
      <c r="H3" s="562"/>
      <c r="I3" s="562" t="s">
        <v>51</v>
      </c>
      <c r="J3" s="562" t="s">
        <v>51</v>
      </c>
      <c r="K3" s="562"/>
      <c r="L3" s="1067"/>
      <c r="M3" s="189" t="s">
        <v>4</v>
      </c>
      <c r="N3" s="190"/>
      <c r="O3" s="191"/>
      <c r="P3" s="190"/>
      <c r="Q3" s="190"/>
      <c r="R3" s="190"/>
      <c r="S3" s="190"/>
      <c r="T3" s="192"/>
    </row>
    <row r="4" spans="1:21" s="193" customFormat="1" ht="15.6">
      <c r="A4" s="1354"/>
      <c r="B4" s="1354"/>
      <c r="C4" s="1354"/>
      <c r="D4" s="1354"/>
      <c r="E4" s="194">
        <v>2002</v>
      </c>
      <c r="F4" s="194">
        <v>2013</v>
      </c>
      <c r="G4" s="194">
        <v>2014</v>
      </c>
      <c r="H4" s="194">
        <v>2015</v>
      </c>
      <c r="I4" s="194">
        <v>2016</v>
      </c>
      <c r="J4" s="194">
        <v>2017</v>
      </c>
      <c r="K4" s="194">
        <v>2018</v>
      </c>
      <c r="L4" s="194">
        <v>2019</v>
      </c>
      <c r="M4" s="188" t="s">
        <v>141</v>
      </c>
      <c r="N4" s="195"/>
      <c r="O4" s="196" t="s">
        <v>51</v>
      </c>
      <c r="P4" s="196"/>
      <c r="Q4" s="196"/>
      <c r="R4" s="196"/>
      <c r="S4" s="196"/>
      <c r="T4" s="196"/>
    </row>
    <row r="5" spans="1:21" s="193" customFormat="1" ht="24" customHeight="1">
      <c r="A5" s="197" t="s">
        <v>142</v>
      </c>
      <c r="B5" s="197"/>
      <c r="C5" s="197"/>
      <c r="D5" s="198"/>
      <c r="E5" s="199">
        <v>2790.179717</v>
      </c>
      <c r="F5" s="199">
        <v>16747.069551000001</v>
      </c>
      <c r="G5" s="199">
        <v>17591.672310000002</v>
      </c>
      <c r="H5" s="199">
        <v>16508.859374000003</v>
      </c>
      <c r="I5" s="199">
        <v>16684.585239</v>
      </c>
      <c r="J5" s="199">
        <v>19265.625439000003</v>
      </c>
      <c r="K5" s="199">
        <v>20991.217248000004</v>
      </c>
      <c r="L5" s="199">
        <v>21607.242404000001</v>
      </c>
      <c r="M5" s="200">
        <f>+(L5-K5)/K5*100</f>
        <v>2.9346804843282235</v>
      </c>
      <c r="N5" s="201" t="s">
        <v>51</v>
      </c>
      <c r="O5" s="202"/>
      <c r="P5" s="197"/>
      <c r="Q5" s="197" t="s">
        <v>143</v>
      </c>
      <c r="R5" s="197"/>
      <c r="S5" s="197"/>
      <c r="T5" s="197"/>
      <c r="U5" s="203"/>
    </row>
    <row r="6" spans="1:21" ht="24" customHeight="1">
      <c r="A6" s="204"/>
      <c r="B6" s="204" t="s">
        <v>144</v>
      </c>
      <c r="C6" s="204"/>
      <c r="D6" s="190"/>
      <c r="E6" s="205">
        <v>1337.902705</v>
      </c>
      <c r="F6" s="205">
        <v>10068.164889</v>
      </c>
      <c r="G6" s="205">
        <v>10433.183506000001</v>
      </c>
      <c r="H6" s="205">
        <v>9503.2801479999998</v>
      </c>
      <c r="I6" s="205">
        <v>8900.454334</v>
      </c>
      <c r="J6" s="205">
        <v>9825.1239330000008</v>
      </c>
      <c r="K6" s="205">
        <v>11152.398490999998</v>
      </c>
      <c r="L6" s="205">
        <v>11925.082886000002</v>
      </c>
      <c r="M6" s="206">
        <f t="shared" ref="M6:M27" si="0">+(L6-K6)/K6*100</f>
        <v>6.9284145076376289</v>
      </c>
      <c r="N6" s="207"/>
      <c r="O6" s="208"/>
      <c r="P6" s="204"/>
      <c r="Q6" s="204"/>
      <c r="R6" s="204" t="s">
        <v>145</v>
      </c>
      <c r="S6" s="204"/>
      <c r="T6" s="204"/>
    </row>
    <row r="7" spans="1:21" ht="24" customHeight="1">
      <c r="A7" s="204"/>
      <c r="B7" s="204" t="s">
        <v>146</v>
      </c>
      <c r="C7" s="204"/>
      <c r="D7" s="190"/>
      <c r="E7" s="205">
        <v>1452.277012</v>
      </c>
      <c r="F7" s="205">
        <v>6678.904661999999</v>
      </c>
      <c r="G7" s="205">
        <v>7158.4888039999996</v>
      </c>
      <c r="H7" s="205">
        <v>7005.5792259999998</v>
      </c>
      <c r="I7" s="205">
        <v>7784.1309049999991</v>
      </c>
      <c r="J7" s="205">
        <v>9440.5015060000005</v>
      </c>
      <c r="K7" s="205">
        <v>9838.8187569999991</v>
      </c>
      <c r="L7" s="205">
        <v>9682.1595179999986</v>
      </c>
      <c r="M7" s="206">
        <f t="shared" si="0"/>
        <v>-1.5922565794653205</v>
      </c>
      <c r="N7" s="207"/>
      <c r="O7" s="208"/>
      <c r="P7" s="204"/>
      <c r="Q7" s="204"/>
      <c r="R7" s="204" t="s">
        <v>147</v>
      </c>
      <c r="S7" s="204"/>
      <c r="T7" s="204"/>
      <c r="U7" s="177" t="s">
        <v>51</v>
      </c>
    </row>
    <row r="8" spans="1:21" s="193" customFormat="1" ht="24" customHeight="1">
      <c r="A8" s="197" t="s">
        <v>148</v>
      </c>
      <c r="B8" s="197"/>
      <c r="C8" s="197"/>
      <c r="D8" s="198"/>
      <c r="E8" s="199">
        <v>14657.325002000001</v>
      </c>
      <c r="F8" s="199">
        <v>80681.067954000013</v>
      </c>
      <c r="G8" s="199">
        <v>78862.205020000009</v>
      </c>
      <c r="H8" s="199">
        <v>71635.213252999994</v>
      </c>
      <c r="I8" s="199">
        <v>69826.263612999988</v>
      </c>
      <c r="J8" s="199">
        <v>76491.027421999985</v>
      </c>
      <c r="K8" s="199">
        <v>84289.047854999997</v>
      </c>
      <c r="L8" s="199">
        <v>85379.506161000012</v>
      </c>
      <c r="M8" s="200">
        <f t="shared" si="0"/>
        <v>1.2937129244547865</v>
      </c>
      <c r="N8" s="201"/>
      <c r="O8" s="202"/>
      <c r="P8" s="197"/>
      <c r="Q8" s="197" t="s">
        <v>149</v>
      </c>
      <c r="R8" s="197"/>
      <c r="S8" s="197"/>
      <c r="T8" s="197"/>
    </row>
    <row r="9" spans="1:21" ht="24" customHeight="1">
      <c r="A9" s="204"/>
      <c r="B9" s="204" t="s">
        <v>150</v>
      </c>
      <c r="C9" s="204"/>
      <c r="D9" s="190"/>
      <c r="E9" s="205">
        <v>950.07005600000002</v>
      </c>
      <c r="F9" s="205">
        <v>5207.3904999999995</v>
      </c>
      <c r="G9" s="205">
        <v>4905.1084460000002</v>
      </c>
      <c r="H9" s="205">
        <v>3988.5281989999994</v>
      </c>
      <c r="I9" s="205">
        <v>3959.1020669999998</v>
      </c>
      <c r="J9" s="205">
        <v>4833.2040120000001</v>
      </c>
      <c r="K9" s="205">
        <v>4953.9910289999998</v>
      </c>
      <c r="L9" s="205">
        <v>4486.4210579999999</v>
      </c>
      <c r="M9" s="206">
        <f t="shared" si="0"/>
        <v>-9.4382482378936086</v>
      </c>
      <c r="N9" s="207"/>
      <c r="O9" s="208"/>
      <c r="P9" s="204"/>
      <c r="Q9" s="204"/>
      <c r="R9" s="204" t="s">
        <v>151</v>
      </c>
      <c r="S9" s="204"/>
      <c r="T9" s="204"/>
    </row>
    <row r="10" spans="1:21" ht="24" customHeight="1">
      <c r="A10" s="204"/>
      <c r="B10" s="204" t="s">
        <v>152</v>
      </c>
      <c r="C10" s="204"/>
      <c r="D10" s="190"/>
      <c r="E10" s="205">
        <v>10473.676427999999</v>
      </c>
      <c r="F10" s="205">
        <v>50330.408077</v>
      </c>
      <c r="G10" s="205">
        <v>50760.445151999993</v>
      </c>
      <c r="H10" s="205">
        <v>48142.731997000003</v>
      </c>
      <c r="I10" s="205">
        <v>47233.724542000004</v>
      </c>
      <c r="J10" s="205">
        <v>50757.972410999995</v>
      </c>
      <c r="K10" s="205">
        <v>55426.499410000011</v>
      </c>
      <c r="L10" s="205">
        <v>54379.859050000014</v>
      </c>
      <c r="M10" s="206">
        <f t="shared" si="0"/>
        <v>-1.8883392802020678</v>
      </c>
      <c r="N10" s="207"/>
      <c r="O10" s="208"/>
      <c r="P10" s="204"/>
      <c r="Q10" s="204"/>
      <c r="R10" s="204" t="s">
        <v>153</v>
      </c>
      <c r="S10" s="204"/>
      <c r="T10" s="204"/>
    </row>
    <row r="11" spans="1:21" ht="24" customHeight="1">
      <c r="A11" s="204"/>
      <c r="B11" s="204" t="s">
        <v>154</v>
      </c>
      <c r="C11" s="204"/>
      <c r="D11" s="190"/>
      <c r="E11" s="205">
        <v>4.9363129999999993</v>
      </c>
      <c r="F11" s="205">
        <v>263.31243599999999</v>
      </c>
      <c r="G11" s="205">
        <v>231.99964799999995</v>
      </c>
      <c r="H11" s="205">
        <v>172.30034799999999</v>
      </c>
      <c r="I11" s="205">
        <v>136.006698</v>
      </c>
      <c r="J11" s="205">
        <v>155.93998499999998</v>
      </c>
      <c r="K11" s="205">
        <v>180.65482999999998</v>
      </c>
      <c r="L11" s="205">
        <v>230.08871399999998</v>
      </c>
      <c r="M11" s="206">
        <f t="shared" si="0"/>
        <v>27.363721191401314</v>
      </c>
      <c r="N11" s="207"/>
      <c r="O11" s="208"/>
      <c r="P11" s="204"/>
      <c r="Q11" s="204"/>
      <c r="R11" s="204" t="s">
        <v>155</v>
      </c>
      <c r="S11" s="204"/>
      <c r="T11" s="204"/>
    </row>
    <row r="12" spans="1:21" ht="24" customHeight="1">
      <c r="A12" s="204"/>
      <c r="B12" s="204" t="s">
        <v>156</v>
      </c>
      <c r="C12" s="204"/>
      <c r="D12" s="190"/>
      <c r="E12" s="205">
        <v>726.84987500000022</v>
      </c>
      <c r="F12" s="205">
        <v>5300.2784340000007</v>
      </c>
      <c r="G12" s="205">
        <v>5589.6322569999993</v>
      </c>
      <c r="H12" s="205">
        <v>4868.862983</v>
      </c>
      <c r="I12" s="205">
        <v>4647.7014680000002</v>
      </c>
      <c r="J12" s="205">
        <v>5029.1907819999997</v>
      </c>
      <c r="K12" s="205">
        <v>5903.2870129999992</v>
      </c>
      <c r="L12" s="205">
        <v>6362.2928730000003</v>
      </c>
      <c r="M12" s="206">
        <f t="shared" si="0"/>
        <v>7.7754284856757856</v>
      </c>
      <c r="N12" s="207"/>
      <c r="O12" s="208"/>
      <c r="P12" s="204"/>
      <c r="Q12" s="204"/>
      <c r="R12" s="204" t="s">
        <v>157</v>
      </c>
      <c r="S12" s="204"/>
      <c r="T12" s="204"/>
    </row>
    <row r="13" spans="1:21" ht="24" customHeight="1">
      <c r="A13" s="204"/>
      <c r="B13" s="204" t="s">
        <v>158</v>
      </c>
      <c r="C13" s="204"/>
      <c r="D13" s="190"/>
      <c r="E13" s="205">
        <v>1799.234011</v>
      </c>
      <c r="F13" s="205">
        <v>10418.510939000002</v>
      </c>
      <c r="G13" s="205">
        <v>10764.736214999999</v>
      </c>
      <c r="H13" s="205">
        <v>9803.9981180000013</v>
      </c>
      <c r="I13" s="205">
        <v>10195.369956</v>
      </c>
      <c r="J13" s="205">
        <v>11070.963389</v>
      </c>
      <c r="K13" s="205">
        <v>12080.58461</v>
      </c>
      <c r="L13" s="205">
        <v>12128.292779000001</v>
      </c>
      <c r="M13" s="206">
        <f t="shared" si="0"/>
        <v>0.3949160619305605</v>
      </c>
      <c r="N13" s="207"/>
      <c r="O13" s="208"/>
      <c r="P13" s="204"/>
      <c r="Q13" s="204"/>
      <c r="R13" s="204" t="s">
        <v>159</v>
      </c>
      <c r="S13" s="204"/>
      <c r="T13" s="204"/>
    </row>
    <row r="14" spans="1:21" ht="24" customHeight="1">
      <c r="A14" s="204"/>
      <c r="B14" s="204" t="s">
        <v>160</v>
      </c>
      <c r="C14" s="204"/>
      <c r="D14" s="190"/>
      <c r="E14" s="205">
        <v>140.39771800000003</v>
      </c>
      <c r="F14" s="205">
        <v>446.44816000000003</v>
      </c>
      <c r="G14" s="205">
        <v>402.77833200000003</v>
      </c>
      <c r="H14" s="205">
        <v>421.46746700000006</v>
      </c>
      <c r="I14" s="205">
        <v>558.028954</v>
      </c>
      <c r="J14" s="205">
        <v>486.53603899999996</v>
      </c>
      <c r="K14" s="205">
        <v>556.10473200000013</v>
      </c>
      <c r="L14" s="205">
        <v>593.90303600000004</v>
      </c>
      <c r="M14" s="206">
        <f t="shared" si="0"/>
        <v>6.7969757898049874</v>
      </c>
      <c r="N14" s="207"/>
      <c r="O14" s="208"/>
      <c r="P14" s="204"/>
      <c r="Q14" s="204"/>
      <c r="R14" s="204" t="s">
        <v>161</v>
      </c>
      <c r="S14" s="204"/>
      <c r="T14" s="204"/>
    </row>
    <row r="15" spans="1:21" ht="24" customHeight="1">
      <c r="A15" s="204"/>
      <c r="B15" s="204" t="s">
        <v>162</v>
      </c>
      <c r="C15" s="204"/>
      <c r="D15" s="190"/>
      <c r="E15" s="205">
        <v>236.73017899999999</v>
      </c>
      <c r="F15" s="205">
        <v>1971.3020720000002</v>
      </c>
      <c r="G15" s="205">
        <v>1747.0596600000001</v>
      </c>
      <c r="H15" s="205">
        <v>1675.08475</v>
      </c>
      <c r="I15" s="205">
        <v>1845.2211869999999</v>
      </c>
      <c r="J15" s="205">
        <v>1856.8798389999999</v>
      </c>
      <c r="K15" s="205">
        <v>1879.0675530000001</v>
      </c>
      <c r="L15" s="205">
        <v>2005.9282720000003</v>
      </c>
      <c r="M15" s="206">
        <f t="shared" si="0"/>
        <v>6.7512590911094419</v>
      </c>
      <c r="N15" s="207"/>
      <c r="O15" s="208"/>
      <c r="P15" s="204"/>
      <c r="Q15" s="204"/>
      <c r="R15" s="204" t="s">
        <v>163</v>
      </c>
      <c r="S15" s="204"/>
      <c r="T15" s="204"/>
    </row>
    <row r="16" spans="1:21" ht="24" customHeight="1">
      <c r="A16" s="204"/>
      <c r="B16" s="204" t="s">
        <v>164</v>
      </c>
      <c r="C16" s="204"/>
      <c r="D16" s="190"/>
      <c r="E16" s="205">
        <v>325.43042199999996</v>
      </c>
      <c r="F16" s="205">
        <v>6743.4173360000004</v>
      </c>
      <c r="G16" s="205">
        <v>4460.4453099999992</v>
      </c>
      <c r="H16" s="205">
        <v>2562.2393909999996</v>
      </c>
      <c r="I16" s="205">
        <v>1251.1087410000002</v>
      </c>
      <c r="J16" s="205">
        <v>2300.3409649999999</v>
      </c>
      <c r="K16" s="205">
        <v>3308.8586780000001</v>
      </c>
      <c r="L16" s="205">
        <v>5192.7203789999994</v>
      </c>
      <c r="M16" s="206">
        <f t="shared" si="0"/>
        <v>56.933882172891018</v>
      </c>
      <c r="N16" s="207"/>
      <c r="O16" s="208"/>
      <c r="P16" s="204"/>
      <c r="Q16" s="204"/>
      <c r="R16" s="204" t="s">
        <v>165</v>
      </c>
      <c r="S16" s="204"/>
      <c r="T16" s="204"/>
    </row>
    <row r="17" spans="1:21" s="193" customFormat="1" ht="24" customHeight="1">
      <c r="A17" s="197" t="s">
        <v>166</v>
      </c>
      <c r="B17" s="197"/>
      <c r="C17" s="197"/>
      <c r="D17" s="198"/>
      <c r="E17" s="199">
        <v>18464.846170000001</v>
      </c>
      <c r="F17" s="199">
        <v>63391.013841000007</v>
      </c>
      <c r="G17" s="199">
        <v>68804.371650000001</v>
      </c>
      <c r="H17" s="199">
        <v>61963.302232999988</v>
      </c>
      <c r="I17" s="199">
        <v>61859.942590000006</v>
      </c>
      <c r="J17" s="199">
        <v>67938.852577999991</v>
      </c>
      <c r="K17" s="199">
        <v>71027.06721899999</v>
      </c>
      <c r="L17" s="199">
        <v>72742.385640000022</v>
      </c>
      <c r="M17" s="200">
        <f t="shared" si="0"/>
        <v>2.4150207634381657</v>
      </c>
      <c r="N17" s="201"/>
      <c r="O17" s="202"/>
      <c r="P17" s="197"/>
      <c r="Q17" s="197" t="s">
        <v>167</v>
      </c>
      <c r="R17" s="197"/>
      <c r="S17" s="197"/>
      <c r="T17" s="197"/>
    </row>
    <row r="18" spans="1:21" ht="24" customHeight="1">
      <c r="A18" s="204"/>
      <c r="B18" s="204" t="s">
        <v>168</v>
      </c>
      <c r="C18" s="197"/>
      <c r="D18" s="198"/>
      <c r="E18" s="205">
        <v>1297.5733120000002</v>
      </c>
      <c r="F18" s="205">
        <v>7012.3113279999998</v>
      </c>
      <c r="G18" s="205">
        <v>7459.3303189999997</v>
      </c>
      <c r="H18" s="205">
        <v>7053.7367309999991</v>
      </c>
      <c r="I18" s="205">
        <v>8482.621059000001</v>
      </c>
      <c r="J18" s="205">
        <v>11949.769215</v>
      </c>
      <c r="K18" s="205">
        <v>12606.339583000001</v>
      </c>
      <c r="L18" s="205">
        <v>12095.431508000001</v>
      </c>
      <c r="M18" s="206">
        <f t="shared" si="0"/>
        <v>-4.0527868667679963</v>
      </c>
      <c r="N18" s="207"/>
      <c r="O18" s="208"/>
      <c r="P18" s="204"/>
      <c r="Q18" s="204"/>
      <c r="R18" s="204" t="s">
        <v>169</v>
      </c>
      <c r="S18" s="204"/>
      <c r="T18" s="204"/>
    </row>
    <row r="19" spans="1:21" ht="24" customHeight="1">
      <c r="A19" s="204"/>
      <c r="B19" s="204" t="s">
        <v>170</v>
      </c>
      <c r="C19" s="204"/>
      <c r="D19" s="190"/>
      <c r="E19" s="205">
        <v>3275.4127010000002</v>
      </c>
      <c r="F19" s="205">
        <v>13525.778030000001</v>
      </c>
      <c r="G19" s="205">
        <v>15247.5065</v>
      </c>
      <c r="H19" s="205">
        <v>13362.310646</v>
      </c>
      <c r="I19" s="205">
        <v>13133.937006999997</v>
      </c>
      <c r="J19" s="205">
        <v>14192.002826</v>
      </c>
      <c r="K19" s="205">
        <v>15269.974839</v>
      </c>
      <c r="L19" s="205">
        <v>16401.657578000002</v>
      </c>
      <c r="M19" s="206">
        <f t="shared" si="0"/>
        <v>7.4111630892124856</v>
      </c>
      <c r="N19" s="207"/>
      <c r="O19" s="208"/>
      <c r="P19" s="204"/>
      <c r="Q19" s="204"/>
      <c r="R19" s="204" t="s">
        <v>171</v>
      </c>
      <c r="S19" s="204"/>
      <c r="T19" s="204"/>
    </row>
    <row r="20" spans="1:21" ht="24" customHeight="1">
      <c r="A20" s="204"/>
      <c r="B20" s="204" t="s">
        <v>172</v>
      </c>
      <c r="C20" s="204"/>
      <c r="D20" s="190"/>
      <c r="E20" s="205">
        <v>7214.633608000001</v>
      </c>
      <c r="F20" s="205">
        <v>15505.711463999998</v>
      </c>
      <c r="G20" s="205">
        <v>16721.661736999999</v>
      </c>
      <c r="H20" s="205">
        <v>15322.305121000001</v>
      </c>
      <c r="I20" s="205">
        <v>15414.799163000003</v>
      </c>
      <c r="J20" s="205">
        <v>15868.074255</v>
      </c>
      <c r="K20" s="205">
        <v>16631.798772000002</v>
      </c>
      <c r="L20" s="205">
        <v>16866.027636999999</v>
      </c>
      <c r="M20" s="206">
        <f t="shared" si="0"/>
        <v>1.4083194981551048</v>
      </c>
      <c r="N20" s="207"/>
      <c r="O20" s="208"/>
      <c r="P20" s="204"/>
      <c r="Q20" s="204"/>
      <c r="R20" s="204" t="s">
        <v>173</v>
      </c>
      <c r="S20" s="204"/>
      <c r="T20" s="204"/>
    </row>
    <row r="21" spans="1:21" ht="24" customHeight="1">
      <c r="A21" s="204"/>
      <c r="B21" s="204" t="s">
        <v>174</v>
      </c>
      <c r="C21" s="204"/>
      <c r="D21" s="190"/>
      <c r="E21" s="205">
        <v>3402.722671</v>
      </c>
      <c r="F21" s="205">
        <v>9913.8115789999993</v>
      </c>
      <c r="G21" s="205">
        <v>10706.117483000002</v>
      </c>
      <c r="H21" s="205">
        <v>9068.7840580000011</v>
      </c>
      <c r="I21" s="205">
        <v>8823.9489969999995</v>
      </c>
      <c r="J21" s="205">
        <v>8919.0892470000017</v>
      </c>
      <c r="K21" s="205">
        <v>9078.4554659999994</v>
      </c>
      <c r="L21" s="205">
        <v>9362.0067369999997</v>
      </c>
      <c r="M21" s="206">
        <f t="shared" si="0"/>
        <v>3.1233426441528165</v>
      </c>
      <c r="N21" s="207"/>
      <c r="O21" s="208"/>
      <c r="P21" s="204"/>
      <c r="Q21" s="204"/>
      <c r="R21" s="204" t="s">
        <v>175</v>
      </c>
      <c r="S21" s="204"/>
      <c r="T21" s="204"/>
    </row>
    <row r="22" spans="1:21" ht="24" customHeight="1">
      <c r="A22" s="204"/>
      <c r="B22" s="204" t="s">
        <v>176</v>
      </c>
      <c r="C22" s="204"/>
      <c r="D22" s="190"/>
      <c r="E22" s="205">
        <v>1649.146481</v>
      </c>
      <c r="F22" s="205">
        <v>6244.5651230000003</v>
      </c>
      <c r="G22" s="205">
        <v>6990.5233349999999</v>
      </c>
      <c r="H22" s="205">
        <v>6855.761575999999</v>
      </c>
      <c r="I22" s="205">
        <v>6480.3948600000003</v>
      </c>
      <c r="J22" s="205">
        <v>6715.0599780000002</v>
      </c>
      <c r="K22" s="205">
        <v>6752.0732610000005</v>
      </c>
      <c r="L22" s="205">
        <v>6903.4780419999997</v>
      </c>
      <c r="M22" s="206">
        <f t="shared" si="0"/>
        <v>2.2423450568066823</v>
      </c>
      <c r="N22" s="207"/>
      <c r="O22" s="208"/>
      <c r="P22" s="204"/>
      <c r="Q22" s="204"/>
      <c r="R22" s="204" t="s">
        <v>177</v>
      </c>
      <c r="S22" s="204"/>
      <c r="T22" s="204"/>
    </row>
    <row r="23" spans="1:21" ht="24" customHeight="1">
      <c r="A23" s="204"/>
      <c r="B23" s="204" t="s">
        <v>178</v>
      </c>
      <c r="C23" s="204"/>
      <c r="D23" s="190"/>
      <c r="E23" s="205">
        <v>1226.6595690000001</v>
      </c>
      <c r="F23" s="205">
        <v>7886.0239419999998</v>
      </c>
      <c r="G23" s="205">
        <v>8681.2256180000004</v>
      </c>
      <c r="H23" s="205">
        <v>7778.9883549999986</v>
      </c>
      <c r="I23" s="205">
        <v>7325.3928440000009</v>
      </c>
      <c r="J23" s="205">
        <v>7780.9488430000001</v>
      </c>
      <c r="K23" s="205">
        <v>8183.4343139999992</v>
      </c>
      <c r="L23" s="205">
        <v>8337.7224430000006</v>
      </c>
      <c r="M23" s="206">
        <f t="shared" si="0"/>
        <v>1.8853713866322532</v>
      </c>
      <c r="N23" s="207"/>
      <c r="O23" s="208"/>
      <c r="P23" s="204"/>
      <c r="Q23" s="204"/>
      <c r="R23" s="204" t="s">
        <v>179</v>
      </c>
      <c r="S23" s="204"/>
      <c r="T23" s="204"/>
    </row>
    <row r="24" spans="1:21" ht="24" customHeight="1">
      <c r="A24" s="204"/>
      <c r="B24" s="204" t="s">
        <v>180</v>
      </c>
      <c r="C24" s="204"/>
      <c r="D24" s="190"/>
      <c r="E24" s="205">
        <v>355.33265699999993</v>
      </c>
      <c r="F24" s="205">
        <v>2927.7399220000002</v>
      </c>
      <c r="G24" s="205">
        <v>2701.3326579999998</v>
      </c>
      <c r="H24" s="205">
        <v>2291.1766480000001</v>
      </c>
      <c r="I24" s="205">
        <v>1880.0718300000001</v>
      </c>
      <c r="J24" s="205">
        <v>2211.1453019999999</v>
      </c>
      <c r="K24" s="205">
        <v>2152.5656210000002</v>
      </c>
      <c r="L24" s="205">
        <v>2280.4868839999999</v>
      </c>
      <c r="M24" s="206">
        <f t="shared" si="0"/>
        <v>5.9427346489243087</v>
      </c>
      <c r="N24" s="207"/>
      <c r="O24" s="208"/>
      <c r="P24" s="204"/>
      <c r="Q24" s="204"/>
      <c r="R24" s="204" t="s">
        <v>181</v>
      </c>
      <c r="S24" s="204"/>
      <c r="T24" s="204"/>
    </row>
    <row r="25" spans="1:21" ht="24" customHeight="1">
      <c r="A25" s="204"/>
      <c r="B25" s="204" t="s">
        <v>182</v>
      </c>
      <c r="C25" s="204"/>
      <c r="D25" s="190"/>
      <c r="E25" s="205">
        <v>43.365170999999997</v>
      </c>
      <c r="F25" s="205">
        <v>375.07245300000005</v>
      </c>
      <c r="G25" s="205">
        <v>296.67400000000004</v>
      </c>
      <c r="H25" s="205">
        <v>230.23909800000004</v>
      </c>
      <c r="I25" s="205">
        <v>318.77683000000002</v>
      </c>
      <c r="J25" s="205">
        <v>302.76291200000003</v>
      </c>
      <c r="K25" s="205">
        <v>352.425363</v>
      </c>
      <c r="L25" s="205">
        <v>495.57481100000001</v>
      </c>
      <c r="M25" s="206">
        <f t="shared" si="0"/>
        <v>40.618372860979363</v>
      </c>
      <c r="N25" s="207"/>
      <c r="O25" s="208"/>
      <c r="P25" s="204"/>
      <c r="Q25" s="204"/>
      <c r="R25" s="204" t="s">
        <v>183</v>
      </c>
      <c r="S25" s="204"/>
      <c r="T25" s="204"/>
    </row>
    <row r="26" spans="1:21" s="193" customFormat="1" ht="24" customHeight="1">
      <c r="A26" s="197" t="s">
        <v>184</v>
      </c>
      <c r="B26" s="197"/>
      <c r="C26" s="197"/>
      <c r="D26" s="198"/>
      <c r="E26" s="199">
        <v>146.73814000000002</v>
      </c>
      <c r="F26" s="199">
        <v>661.76335600000004</v>
      </c>
      <c r="G26" s="199">
        <v>1246.612815</v>
      </c>
      <c r="H26" s="199">
        <v>874.73890599999993</v>
      </c>
      <c r="I26" s="199">
        <v>876.20782099999985</v>
      </c>
      <c r="J26" s="199">
        <v>799.11387700000012</v>
      </c>
      <c r="K26" s="199">
        <v>861.42396600000018</v>
      </c>
      <c r="L26" s="199">
        <v>1103.587497</v>
      </c>
      <c r="M26" s="200">
        <f t="shared" si="0"/>
        <v>28.112002980887553</v>
      </c>
      <c r="N26" s="201"/>
      <c r="O26" s="202"/>
      <c r="P26" s="197"/>
      <c r="Q26" s="197" t="s">
        <v>185</v>
      </c>
      <c r="R26" s="197"/>
      <c r="S26" s="197"/>
      <c r="T26" s="197"/>
      <c r="U26" s="209"/>
    </row>
    <row r="27" spans="1:21" s="193" customFormat="1" ht="24" customHeight="1">
      <c r="A27" s="196" t="s">
        <v>139</v>
      </c>
      <c r="B27" s="196"/>
      <c r="C27" s="196"/>
      <c r="D27" s="196"/>
      <c r="E27" s="210">
        <f>+E5+E8+E17+E26</f>
        <v>36059.089029000002</v>
      </c>
      <c r="F27" s="210">
        <f t="shared" ref="F27:L27" si="1">+F5+F8+F17+F26</f>
        <v>161480.91470200004</v>
      </c>
      <c r="G27" s="210">
        <f t="shared" si="1"/>
        <v>166504.86179500003</v>
      </c>
      <c r="H27" s="210">
        <f t="shared" si="1"/>
        <v>150982.11376599999</v>
      </c>
      <c r="I27" s="210">
        <f t="shared" si="1"/>
        <v>149246.99926300001</v>
      </c>
      <c r="J27" s="210">
        <f t="shared" si="1"/>
        <v>164494.61931599997</v>
      </c>
      <c r="K27" s="210">
        <f t="shared" si="1"/>
        <v>177168.756288</v>
      </c>
      <c r="L27" s="210">
        <f t="shared" si="1"/>
        <v>180832.72170200004</v>
      </c>
      <c r="M27" s="211">
        <f t="shared" si="0"/>
        <v>2.0680652112520375</v>
      </c>
      <c r="N27" s="212"/>
      <c r="O27" s="212"/>
      <c r="P27" s="196"/>
      <c r="Q27" s="196" t="s">
        <v>140</v>
      </c>
      <c r="R27" s="196"/>
      <c r="S27" s="196"/>
      <c r="T27" s="196"/>
    </row>
    <row r="28" spans="1:21" ht="18" customHeight="1">
      <c r="A28" s="204" t="s">
        <v>186</v>
      </c>
      <c r="B28" s="204"/>
      <c r="C28" s="204"/>
      <c r="D28" s="190"/>
      <c r="E28" s="205"/>
      <c r="F28" s="205"/>
      <c r="G28" s="205"/>
      <c r="H28" s="205"/>
      <c r="I28" s="205"/>
      <c r="J28" s="205"/>
      <c r="K28" s="205"/>
      <c r="L28" s="205"/>
      <c r="O28" s="208"/>
      <c r="P28" s="204"/>
      <c r="Q28" s="204" t="s">
        <v>187</v>
      </c>
      <c r="R28" s="204"/>
      <c r="S28" s="204"/>
      <c r="T28" s="204"/>
    </row>
    <row r="29" spans="1:21" ht="15.6">
      <c r="A29" s="81" t="s">
        <v>801</v>
      </c>
      <c r="B29" s="80"/>
      <c r="C29" s="80"/>
      <c r="D29" s="80"/>
      <c r="E29" s="169"/>
      <c r="F29" s="169"/>
      <c r="G29" s="169" t="s">
        <v>51</v>
      </c>
      <c r="H29" s="80"/>
      <c r="I29" s="80"/>
      <c r="J29" s="80"/>
      <c r="Q29" s="262" t="s">
        <v>619</v>
      </c>
    </row>
  </sheetData>
  <mergeCells count="1">
    <mergeCell ref="A3:D4"/>
  </mergeCells>
  <hyperlinks>
    <hyperlink ref="I1" location="'TABLOİÇİNDE-1'!A22" display="İÇİNDEKİLER  / INDEX"/>
  </hyperlinks>
  <printOptions horizontalCentered="1" verticalCentered="1"/>
  <pageMargins left="0.39370078740157483" right="0" top="0.78740157480314965" bottom="0.78740157480314965" header="0.78740157480314965" footer="0.78740157480314965"/>
  <pageSetup paperSize="9" scale="7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4"/>
  <sheetViews>
    <sheetView showGridLines="0" zoomScale="90" zoomScaleNormal="90" workbookViewId="0">
      <selection activeCell="A3" sqref="A3"/>
    </sheetView>
  </sheetViews>
  <sheetFormatPr defaultColWidth="9.109375" defaultRowHeight="15.6"/>
  <cols>
    <col min="1" max="1" width="7.44140625" style="620" customWidth="1"/>
    <col min="2" max="2" width="7.5546875" style="620" customWidth="1"/>
    <col min="3" max="3" width="68" style="620" bestFit="1" customWidth="1"/>
    <col min="4" max="4" width="11.44140625" style="620" customWidth="1"/>
    <col min="5" max="9" width="8.44140625" style="620" bestFit="1" customWidth="1"/>
    <col min="10" max="10" width="8.44140625" style="620" customWidth="1"/>
    <col min="11" max="11" width="2.44140625" style="620" customWidth="1"/>
    <col min="12" max="12" width="81.44140625" style="620" bestFit="1" customWidth="1"/>
    <col min="13" max="13" width="12.44140625" style="620" customWidth="1"/>
    <col min="14" max="14" width="7.109375" style="620" customWidth="1"/>
    <col min="15" max="15" width="8.88671875" style="620" customWidth="1"/>
    <col min="16" max="18" width="11.5546875" style="621" customWidth="1"/>
    <col min="19" max="19" width="14.6640625" style="621" bestFit="1" customWidth="1"/>
    <col min="20" max="20" width="8.88671875" style="621" customWidth="1"/>
    <col min="21" max="21" width="1.5546875" style="621" customWidth="1"/>
    <col min="22" max="35" width="8.88671875" style="621" customWidth="1"/>
    <col min="36" max="16384" width="9.109375" style="620"/>
  </cols>
  <sheetData>
    <row r="1" spans="1:35" s="636" customFormat="1" ht="18">
      <c r="A1" s="651" t="s">
        <v>916</v>
      </c>
      <c r="C1" s="632"/>
      <c r="D1" s="1127" t="s">
        <v>741</v>
      </c>
      <c r="E1" s="635"/>
      <c r="F1" s="635"/>
      <c r="G1" s="635"/>
      <c r="H1" s="635"/>
      <c r="I1" s="635"/>
      <c r="J1" s="635"/>
      <c r="K1" s="635"/>
      <c r="L1" s="635"/>
      <c r="P1" s="635"/>
      <c r="Q1" s="635"/>
      <c r="R1" s="635"/>
      <c r="S1" s="635"/>
      <c r="T1" s="635"/>
      <c r="U1" s="635"/>
      <c r="V1" s="635"/>
      <c r="W1" s="635"/>
      <c r="X1" s="635"/>
      <c r="Y1" s="635"/>
      <c r="Z1" s="635"/>
      <c r="AA1" s="635"/>
      <c r="AB1" s="635"/>
      <c r="AC1" s="635"/>
      <c r="AD1" s="635"/>
      <c r="AE1" s="635"/>
      <c r="AF1" s="635"/>
      <c r="AG1" s="635"/>
      <c r="AH1" s="635"/>
      <c r="AI1" s="635"/>
    </row>
    <row r="2" spans="1:35" s="636" customFormat="1" ht="18">
      <c r="A2" s="652" t="s">
        <v>917</v>
      </c>
      <c r="C2" s="633"/>
      <c r="D2" s="637"/>
      <c r="E2" s="637"/>
      <c r="F2" s="637"/>
      <c r="G2" s="637"/>
      <c r="H2" s="637"/>
      <c r="I2" s="637"/>
      <c r="J2" s="637"/>
      <c r="K2" s="637"/>
      <c r="L2" s="638" t="s">
        <v>17</v>
      </c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</row>
    <row r="3" spans="1:35">
      <c r="A3" s="1136" t="s">
        <v>722</v>
      </c>
      <c r="B3" s="1136" t="s">
        <v>791</v>
      </c>
      <c r="C3" s="992" t="s">
        <v>792</v>
      </c>
      <c r="D3" s="638">
        <v>2013</v>
      </c>
      <c r="E3" s="638">
        <v>2014</v>
      </c>
      <c r="F3" s="638">
        <v>2015</v>
      </c>
      <c r="G3" s="638">
        <v>2016</v>
      </c>
      <c r="H3" s="638">
        <v>2017</v>
      </c>
      <c r="I3" s="638">
        <v>2018</v>
      </c>
      <c r="J3" s="638">
        <v>2019</v>
      </c>
      <c r="K3" s="638"/>
      <c r="L3" s="639" t="s">
        <v>190</v>
      </c>
      <c r="P3" s="640"/>
    </row>
    <row r="4" spans="1:35" ht="21" customHeight="1">
      <c r="A4" s="1137">
        <v>1</v>
      </c>
      <c r="B4" s="641">
        <v>87</v>
      </c>
      <c r="C4" s="642" t="s">
        <v>954</v>
      </c>
      <c r="D4" s="643">
        <v>17597.372605</v>
      </c>
      <c r="E4" s="643">
        <v>18788.120626999997</v>
      </c>
      <c r="F4" s="643">
        <v>18127.247157999998</v>
      </c>
      <c r="G4" s="643">
        <v>20425.689909000001</v>
      </c>
      <c r="H4" s="643">
        <v>24599.138695000001</v>
      </c>
      <c r="I4" s="643">
        <v>27510.770028999999</v>
      </c>
      <c r="J4" s="643">
        <v>26900.877951999995</v>
      </c>
      <c r="K4" s="643"/>
      <c r="L4" s="642" t="s">
        <v>191</v>
      </c>
      <c r="O4" s="641"/>
      <c r="P4" s="628"/>
      <c r="Q4" s="629"/>
      <c r="R4" s="628"/>
      <c r="S4" s="628"/>
      <c r="T4" s="628"/>
      <c r="V4" s="630"/>
    </row>
    <row r="5" spans="1:35" ht="21" customHeight="1">
      <c r="A5" s="1137">
        <v>2</v>
      </c>
      <c r="B5" s="641">
        <v>84</v>
      </c>
      <c r="C5" s="642" t="s">
        <v>955</v>
      </c>
      <c r="D5" s="643">
        <v>14253.875178</v>
      </c>
      <c r="E5" s="643">
        <v>14969.265593999999</v>
      </c>
      <c r="F5" s="643">
        <v>13405.524346999999</v>
      </c>
      <c r="G5" s="643">
        <v>13310.543255999999</v>
      </c>
      <c r="H5" s="643">
        <v>14866.240359999998</v>
      </c>
      <c r="I5" s="643">
        <v>17080.168548999998</v>
      </c>
      <c r="J5" s="643">
        <v>17761.642253999999</v>
      </c>
      <c r="K5" s="643"/>
      <c r="L5" s="642" t="s">
        <v>192</v>
      </c>
      <c r="O5" s="641"/>
      <c r="P5" s="628"/>
      <c r="Q5" s="629"/>
      <c r="R5" s="628"/>
      <c r="S5" s="628"/>
      <c r="T5" s="628"/>
      <c r="V5" s="630"/>
    </row>
    <row r="6" spans="1:35" ht="21" customHeight="1">
      <c r="A6" s="1137">
        <v>3</v>
      </c>
      <c r="B6" s="641">
        <v>72</v>
      </c>
      <c r="C6" s="642" t="s">
        <v>569</v>
      </c>
      <c r="D6" s="643">
        <v>9785.706747000002</v>
      </c>
      <c r="E6" s="643">
        <v>9118.0831300000009</v>
      </c>
      <c r="F6" s="643">
        <v>6490.637385</v>
      </c>
      <c r="G6" s="643">
        <v>6132.5833730000004</v>
      </c>
      <c r="H6" s="643">
        <v>8163.7065579999999</v>
      </c>
      <c r="I6" s="643">
        <v>11478.916192999999</v>
      </c>
      <c r="J6" s="643">
        <v>10019.006857999999</v>
      </c>
      <c r="K6" s="643"/>
      <c r="L6" s="642" t="s">
        <v>196</v>
      </c>
      <c r="O6" s="641"/>
      <c r="P6" s="628"/>
      <c r="Q6" s="629"/>
      <c r="R6" s="628"/>
      <c r="S6" s="628"/>
      <c r="T6" s="628"/>
      <c r="V6" s="631"/>
    </row>
    <row r="7" spans="1:35" ht="21" customHeight="1">
      <c r="A7" s="1137">
        <v>4</v>
      </c>
      <c r="B7" s="641">
        <v>85</v>
      </c>
      <c r="C7" s="642" t="s">
        <v>731</v>
      </c>
      <c r="D7" s="643">
        <v>10638.896725999997</v>
      </c>
      <c r="E7" s="643">
        <v>10870.622684999998</v>
      </c>
      <c r="F7" s="643">
        <v>9241.1543509999992</v>
      </c>
      <c r="G7" s="643">
        <v>8757.1953439999997</v>
      </c>
      <c r="H7" s="643">
        <v>9144.3141500000002</v>
      </c>
      <c r="I7" s="643">
        <v>9757.5267109999986</v>
      </c>
      <c r="J7" s="643">
        <v>9748.3188299999983</v>
      </c>
      <c r="K7" s="643"/>
      <c r="L7" s="642" t="s">
        <v>194</v>
      </c>
      <c r="O7" s="641"/>
      <c r="P7" s="628"/>
      <c r="Q7" s="629"/>
      <c r="R7" s="628"/>
      <c r="S7" s="628"/>
      <c r="T7" s="628"/>
      <c r="V7" s="630"/>
    </row>
    <row r="8" spans="1:35" ht="21" customHeight="1">
      <c r="A8" s="1137">
        <v>5</v>
      </c>
      <c r="B8" s="641">
        <v>61</v>
      </c>
      <c r="C8" s="642" t="s">
        <v>730</v>
      </c>
      <c r="D8" s="643">
        <v>9362.2399440000008</v>
      </c>
      <c r="E8" s="643">
        <v>10127.966622000002</v>
      </c>
      <c r="F8" s="643">
        <v>9008.5097490000007</v>
      </c>
      <c r="G8" s="643">
        <v>8945.832703</v>
      </c>
      <c r="H8" s="643">
        <v>8951.4187580000016</v>
      </c>
      <c r="I8" s="643">
        <v>9177.5649090000006</v>
      </c>
      <c r="J8" s="643">
        <v>9200.1686980000013</v>
      </c>
      <c r="K8" s="643"/>
      <c r="L8" s="642" t="s">
        <v>195</v>
      </c>
      <c r="O8" s="641"/>
      <c r="P8" s="628"/>
      <c r="Q8" s="629"/>
      <c r="R8" s="628"/>
      <c r="S8" s="628"/>
      <c r="T8" s="628"/>
      <c r="V8" s="628"/>
    </row>
    <row r="9" spans="1:35" ht="21" customHeight="1">
      <c r="A9" s="1137">
        <v>6</v>
      </c>
      <c r="B9" s="641">
        <v>27</v>
      </c>
      <c r="C9" s="642" t="s">
        <v>956</v>
      </c>
      <c r="D9" s="643">
        <v>10117.703534</v>
      </c>
      <c r="E9" s="643">
        <v>7500.2743600000003</v>
      </c>
      <c r="F9" s="643">
        <v>5148.3513290000001</v>
      </c>
      <c r="G9" s="643">
        <v>3380.0899220000001</v>
      </c>
      <c r="H9" s="643">
        <v>4799.2340200000017</v>
      </c>
      <c r="I9" s="643">
        <v>5809.5715129999999</v>
      </c>
      <c r="J9" s="643">
        <v>8447.3785739999985</v>
      </c>
      <c r="K9" s="643"/>
      <c r="L9" s="642" t="s">
        <v>193</v>
      </c>
      <c r="O9" s="641"/>
      <c r="P9" s="628"/>
      <c r="Q9" s="629"/>
      <c r="R9" s="628"/>
      <c r="S9" s="628"/>
      <c r="T9" s="628"/>
      <c r="V9" s="630"/>
    </row>
    <row r="10" spans="1:35" ht="21" customHeight="1">
      <c r="A10" s="1137">
        <v>7</v>
      </c>
      <c r="B10" s="644">
        <v>71</v>
      </c>
      <c r="C10" s="642" t="s">
        <v>729</v>
      </c>
      <c r="D10" s="643">
        <v>7002.5942370000002</v>
      </c>
      <c r="E10" s="643">
        <v>7721.8791190000011</v>
      </c>
      <c r="F10" s="643">
        <v>11265.469878</v>
      </c>
      <c r="G10" s="643">
        <v>12179.036737000002</v>
      </c>
      <c r="H10" s="643">
        <v>10883.838994000002</v>
      </c>
      <c r="I10" s="643">
        <v>7174.970914999999</v>
      </c>
      <c r="J10" s="643">
        <v>7333.0108540000001</v>
      </c>
      <c r="K10" s="643"/>
      <c r="L10" s="642" t="s">
        <v>200</v>
      </c>
      <c r="O10" s="644"/>
      <c r="P10" s="642"/>
      <c r="Q10" s="629"/>
      <c r="R10" s="628"/>
      <c r="S10" s="628"/>
      <c r="T10" s="628"/>
      <c r="V10" s="628"/>
    </row>
    <row r="11" spans="1:35" ht="21" customHeight="1">
      <c r="A11" s="1137">
        <v>8</v>
      </c>
      <c r="B11" s="641">
        <v>62</v>
      </c>
      <c r="C11" s="642" t="s">
        <v>732</v>
      </c>
      <c r="D11" s="643">
        <v>6045.8279699999994</v>
      </c>
      <c r="E11" s="643">
        <v>6601.1758289999989</v>
      </c>
      <c r="F11" s="643">
        <v>6250.9974390000007</v>
      </c>
      <c r="G11" s="643">
        <v>6283.5324650000002</v>
      </c>
      <c r="H11" s="643">
        <v>6398.2793189999993</v>
      </c>
      <c r="I11" s="643">
        <v>6722.8577070000001</v>
      </c>
      <c r="J11" s="643">
        <v>6870.7138210000003</v>
      </c>
      <c r="K11" s="643"/>
      <c r="L11" s="642" t="s">
        <v>197</v>
      </c>
      <c r="O11" s="641"/>
      <c r="P11" s="628"/>
      <c r="Q11" s="629"/>
      <c r="R11" s="628"/>
      <c r="S11" s="628"/>
      <c r="T11" s="628"/>
      <c r="V11" s="628"/>
    </row>
    <row r="12" spans="1:35" ht="21" customHeight="1">
      <c r="A12" s="1137">
        <v>9</v>
      </c>
      <c r="B12" s="641">
        <v>39</v>
      </c>
      <c r="C12" s="642" t="s">
        <v>570</v>
      </c>
      <c r="D12" s="643">
        <v>5769.3697400000001</v>
      </c>
      <c r="E12" s="643">
        <v>6277.2029519999996</v>
      </c>
      <c r="F12" s="643">
        <v>5635.749073</v>
      </c>
      <c r="G12" s="643">
        <v>5343.6022089999997</v>
      </c>
      <c r="H12" s="643">
        <v>5837.6074159999989</v>
      </c>
      <c r="I12" s="643">
        <v>6634.7302749999981</v>
      </c>
      <c r="J12" s="643">
        <v>6804.5011550000008</v>
      </c>
      <c r="K12" s="643"/>
      <c r="L12" s="642" t="s">
        <v>198</v>
      </c>
      <c r="O12" s="641"/>
      <c r="P12" s="628"/>
      <c r="Q12" s="642"/>
      <c r="R12" s="628"/>
      <c r="S12" s="628"/>
      <c r="T12" s="628"/>
      <c r="V12" s="628"/>
    </row>
    <row r="13" spans="1:35" ht="21" customHeight="1">
      <c r="A13" s="1137">
        <v>10</v>
      </c>
      <c r="B13" s="641">
        <v>73</v>
      </c>
      <c r="C13" s="642" t="s">
        <v>199</v>
      </c>
      <c r="D13" s="643">
        <v>6290.2198360000002</v>
      </c>
      <c r="E13" s="643">
        <v>6447.7633419999993</v>
      </c>
      <c r="F13" s="643">
        <v>5584.0678599999992</v>
      </c>
      <c r="G13" s="643">
        <v>5121.3587539999999</v>
      </c>
      <c r="H13" s="643">
        <v>5751.9609730000011</v>
      </c>
      <c r="I13" s="643">
        <v>6741.6326800000006</v>
      </c>
      <c r="J13" s="643">
        <v>6689.4790290000001</v>
      </c>
      <c r="K13" s="643"/>
      <c r="L13" s="642" t="s">
        <v>203</v>
      </c>
      <c r="O13" s="641"/>
      <c r="P13" s="628"/>
      <c r="Q13" s="629"/>
      <c r="R13" s="628"/>
      <c r="S13" s="628"/>
      <c r="T13" s="628"/>
      <c r="V13" s="628"/>
    </row>
    <row r="14" spans="1:35" ht="21" customHeight="1">
      <c r="A14" s="1137">
        <v>11</v>
      </c>
      <c r="B14" s="641" t="s">
        <v>201</v>
      </c>
      <c r="C14" s="642" t="s">
        <v>957</v>
      </c>
      <c r="D14" s="643">
        <v>4243.7590040000005</v>
      </c>
      <c r="E14" s="643">
        <v>4730.4831110000005</v>
      </c>
      <c r="F14" s="643">
        <v>4785.9564690000007</v>
      </c>
      <c r="G14" s="643">
        <v>4253.4360729999999</v>
      </c>
      <c r="H14" s="643">
        <v>4380.0577039999998</v>
      </c>
      <c r="I14" s="643">
        <v>4344.4250040000006</v>
      </c>
      <c r="J14" s="643">
        <v>4589.4560369999999</v>
      </c>
      <c r="K14" s="643"/>
      <c r="L14" s="642" t="s">
        <v>202</v>
      </c>
      <c r="O14" s="641"/>
      <c r="P14" s="627"/>
      <c r="Q14" s="627"/>
      <c r="R14" s="627"/>
      <c r="S14" s="627"/>
      <c r="T14" s="627"/>
      <c r="V14" s="628"/>
    </row>
    <row r="15" spans="1:35" ht="21" customHeight="1">
      <c r="A15" s="1137">
        <v>12</v>
      </c>
      <c r="B15" s="641">
        <v>94</v>
      </c>
      <c r="C15" s="642" t="s">
        <v>958</v>
      </c>
      <c r="D15" s="643">
        <v>2929.3153749999997</v>
      </c>
      <c r="E15" s="643">
        <v>3055.6012270000001</v>
      </c>
      <c r="F15" s="643">
        <v>2847.5157049999998</v>
      </c>
      <c r="G15" s="643">
        <v>2764.226373</v>
      </c>
      <c r="H15" s="643">
        <v>2889.6159809999999</v>
      </c>
      <c r="I15" s="643">
        <v>3474.4832579999993</v>
      </c>
      <c r="J15" s="643">
        <v>3868.1248480000004</v>
      </c>
      <c r="K15" s="643"/>
      <c r="L15" s="642" t="s">
        <v>204</v>
      </c>
      <c r="O15" s="641"/>
      <c r="P15" s="628"/>
      <c r="Q15" s="629"/>
      <c r="R15" s="628"/>
      <c r="S15" s="628"/>
      <c r="T15" s="628"/>
      <c r="V15" s="628"/>
    </row>
    <row r="16" spans="1:35" ht="21" customHeight="1">
      <c r="A16" s="1137">
        <v>13</v>
      </c>
      <c r="B16" s="641">
        <v>76</v>
      </c>
      <c r="C16" s="642" t="s">
        <v>205</v>
      </c>
      <c r="D16" s="643">
        <v>2383.6702950000004</v>
      </c>
      <c r="E16" s="643">
        <v>2636.4307140000005</v>
      </c>
      <c r="F16" s="643">
        <v>2420.9207920000003</v>
      </c>
      <c r="G16" s="643">
        <v>2301.3814459999999</v>
      </c>
      <c r="H16" s="643">
        <v>2562.8468499999999</v>
      </c>
      <c r="I16" s="643">
        <v>3035.3710160000001</v>
      </c>
      <c r="J16" s="643">
        <v>3116.2750249999999</v>
      </c>
      <c r="K16" s="643"/>
      <c r="L16" s="642" t="s">
        <v>206</v>
      </c>
      <c r="O16" s="641"/>
      <c r="P16" s="642"/>
      <c r="Q16" s="629"/>
      <c r="R16" s="628"/>
      <c r="S16" s="628"/>
      <c r="T16" s="628"/>
      <c r="V16" s="628"/>
    </row>
    <row r="17" spans="1:22" ht="21" customHeight="1">
      <c r="A17" s="1137">
        <v>14</v>
      </c>
      <c r="B17" s="641">
        <v>40</v>
      </c>
      <c r="C17" s="642" t="s">
        <v>207</v>
      </c>
      <c r="D17" s="643">
        <v>2535.7598789999997</v>
      </c>
      <c r="E17" s="643">
        <v>2670.6268799999998</v>
      </c>
      <c r="F17" s="643">
        <v>2229.6918689999998</v>
      </c>
      <c r="G17" s="643">
        <v>2272.721552</v>
      </c>
      <c r="H17" s="643">
        <v>2566.3833169999994</v>
      </c>
      <c r="I17" s="643">
        <v>2890.6478400000005</v>
      </c>
      <c r="J17" s="643">
        <v>2905.177745</v>
      </c>
      <c r="K17" s="643"/>
      <c r="L17" s="642" t="s">
        <v>208</v>
      </c>
      <c r="O17" s="641"/>
      <c r="P17" s="642"/>
      <c r="Q17" s="629"/>
      <c r="R17" s="628"/>
      <c r="S17" s="628"/>
      <c r="T17" s="628"/>
      <c r="V17" s="630"/>
    </row>
    <row r="18" spans="1:22" ht="21" customHeight="1">
      <c r="A18" s="1137">
        <v>15</v>
      </c>
      <c r="B18" s="641">
        <v>25</v>
      </c>
      <c r="C18" s="642" t="s">
        <v>209</v>
      </c>
      <c r="D18" s="643">
        <v>2738.910187</v>
      </c>
      <c r="E18" s="643">
        <v>2556.8215399999999</v>
      </c>
      <c r="F18" s="643">
        <v>2297.474416</v>
      </c>
      <c r="G18" s="643">
        <v>2228.5703509999998</v>
      </c>
      <c r="H18" s="643">
        <v>2630.8595100000002</v>
      </c>
      <c r="I18" s="643">
        <v>2687.2203319999999</v>
      </c>
      <c r="J18" s="643">
        <v>2784.5392459999998</v>
      </c>
      <c r="K18" s="643"/>
      <c r="L18" s="642" t="s">
        <v>210</v>
      </c>
      <c r="O18" s="641"/>
      <c r="P18" s="642"/>
      <c r="Q18" s="629"/>
      <c r="R18" s="628"/>
      <c r="S18" s="628"/>
      <c r="T18" s="628"/>
      <c r="V18" s="628"/>
    </row>
    <row r="19" spans="1:22" ht="21" customHeight="1">
      <c r="A19" s="1137">
        <v>16</v>
      </c>
      <c r="B19" s="641">
        <v>57</v>
      </c>
      <c r="C19" s="642" t="s">
        <v>959</v>
      </c>
      <c r="D19" s="643">
        <v>2196.7046129999999</v>
      </c>
      <c r="E19" s="643">
        <v>2362.6778420000001</v>
      </c>
      <c r="F19" s="643">
        <v>2030.911627</v>
      </c>
      <c r="G19" s="643">
        <v>1933.0203959999999</v>
      </c>
      <c r="H19" s="643">
        <v>2182.2585179999996</v>
      </c>
      <c r="I19" s="643">
        <v>2283.3039019999997</v>
      </c>
      <c r="J19" s="643">
        <v>2553.902008</v>
      </c>
      <c r="K19" s="643"/>
      <c r="L19" s="642" t="s">
        <v>212</v>
      </c>
      <c r="O19" s="641"/>
      <c r="P19" s="628"/>
      <c r="Q19" s="629"/>
      <c r="R19" s="628"/>
      <c r="S19" s="628"/>
      <c r="T19" s="628"/>
      <c r="V19" s="630"/>
    </row>
    <row r="20" spans="1:22" ht="21" customHeight="1">
      <c r="A20" s="1137">
        <v>17</v>
      </c>
      <c r="B20" s="641">
        <v>63</v>
      </c>
      <c r="C20" s="642" t="s">
        <v>733</v>
      </c>
      <c r="D20" s="643">
        <v>2462.5879859999995</v>
      </c>
      <c r="E20" s="643">
        <v>2530.2466850000001</v>
      </c>
      <c r="F20" s="643">
        <v>2164.2187450000001</v>
      </c>
      <c r="G20" s="643">
        <v>2250.0375249999997</v>
      </c>
      <c r="H20" s="643">
        <v>2300.2729169999998</v>
      </c>
      <c r="I20" s="643">
        <v>2144.545474</v>
      </c>
      <c r="J20" s="643">
        <v>2113.5795530000005</v>
      </c>
      <c r="K20" s="643"/>
      <c r="L20" s="642" t="s">
        <v>211</v>
      </c>
      <c r="O20" s="641"/>
      <c r="P20" s="628"/>
      <c r="Q20" s="629"/>
      <c r="R20" s="628"/>
      <c r="S20" s="628"/>
      <c r="T20" s="628"/>
      <c r="V20" s="628"/>
    </row>
    <row r="21" spans="1:22" ht="21" customHeight="1">
      <c r="A21" s="1137">
        <v>18</v>
      </c>
      <c r="B21" s="641">
        <v>20</v>
      </c>
      <c r="C21" s="642" t="s">
        <v>213</v>
      </c>
      <c r="D21" s="643">
        <v>1889.6988550000001</v>
      </c>
      <c r="E21" s="643">
        <v>2181.1704530000006</v>
      </c>
      <c r="F21" s="643">
        <v>2276.1895650000001</v>
      </c>
      <c r="G21" s="643">
        <v>1924.8851240000004</v>
      </c>
      <c r="H21" s="643">
        <v>1953.512158</v>
      </c>
      <c r="I21" s="643">
        <v>1977.0889330000005</v>
      </c>
      <c r="J21" s="643">
        <v>2088.2564860000002</v>
      </c>
      <c r="K21" s="643"/>
      <c r="L21" s="642" t="s">
        <v>215</v>
      </c>
      <c r="O21" s="641"/>
      <c r="P21" s="628"/>
      <c r="Q21" s="629"/>
      <c r="R21" s="628"/>
      <c r="S21" s="628"/>
      <c r="T21" s="628"/>
      <c r="V21" s="628"/>
    </row>
    <row r="22" spans="1:22" ht="21" customHeight="1">
      <c r="A22" s="1137">
        <v>19</v>
      </c>
      <c r="B22" s="641">
        <v>19</v>
      </c>
      <c r="C22" s="642" t="s">
        <v>802</v>
      </c>
      <c r="D22" s="643">
        <v>1551.286746</v>
      </c>
      <c r="E22" s="643">
        <v>1666.1639560000001</v>
      </c>
      <c r="F22" s="643">
        <v>1516.026355</v>
      </c>
      <c r="G22" s="643">
        <v>1511.3863339999998</v>
      </c>
      <c r="H22" s="643">
        <v>1626.9975570000004</v>
      </c>
      <c r="I22" s="643">
        <v>1765.8304950000004</v>
      </c>
      <c r="J22" s="643">
        <v>1912.2273800000003</v>
      </c>
      <c r="K22" s="643"/>
      <c r="L22" s="642" t="s">
        <v>749</v>
      </c>
      <c r="O22" s="641"/>
      <c r="P22" s="627"/>
      <c r="Q22" s="627"/>
      <c r="R22" s="627"/>
      <c r="S22" s="627"/>
      <c r="T22" s="627"/>
      <c r="V22" s="628"/>
    </row>
    <row r="23" spans="1:22" ht="21" customHeight="1">
      <c r="A23" s="1269">
        <v>20</v>
      </c>
      <c r="B23" s="1270">
        <v>28</v>
      </c>
      <c r="C23" s="1271" t="s">
        <v>953</v>
      </c>
      <c r="D23" s="1272">
        <v>1202.387659</v>
      </c>
      <c r="E23" s="1272">
        <v>1337.664501</v>
      </c>
      <c r="F23" s="1272">
        <v>1269.425512</v>
      </c>
      <c r="G23" s="1272">
        <v>1092.7329710000001</v>
      </c>
      <c r="H23" s="1272">
        <v>1328.444172</v>
      </c>
      <c r="I23" s="1272">
        <v>1872.2253410000001</v>
      </c>
      <c r="J23" s="1272">
        <v>1876.7757480000005</v>
      </c>
      <c r="K23" s="1272"/>
      <c r="L23" s="1271" t="s">
        <v>214</v>
      </c>
      <c r="O23" s="641"/>
      <c r="P23" s="627"/>
      <c r="Q23" s="627"/>
      <c r="R23" s="627"/>
      <c r="S23" s="627"/>
      <c r="T23" s="627"/>
      <c r="V23" s="626"/>
    </row>
    <row r="24" spans="1:22" s="621" customFormat="1">
      <c r="B24" s="620"/>
      <c r="C24" s="634" t="s">
        <v>544</v>
      </c>
      <c r="D24" s="624">
        <f t="shared" ref="D24:J24" si="0">SUM(D4:D23)</f>
        <v>120997.887116</v>
      </c>
      <c r="E24" s="624">
        <f t="shared" si="0"/>
        <v>124150.24116900003</v>
      </c>
      <c r="F24" s="624">
        <f t="shared" si="0"/>
        <v>113996.03962399998</v>
      </c>
      <c r="G24" s="624">
        <f t="shared" si="0"/>
        <v>112411.86281699999</v>
      </c>
      <c r="H24" s="624">
        <f t="shared" si="0"/>
        <v>123816.98792699998</v>
      </c>
      <c r="I24" s="624">
        <f t="shared" si="0"/>
        <v>134563.85107600002</v>
      </c>
      <c r="J24" s="624">
        <f t="shared" si="0"/>
        <v>137583.41210099999</v>
      </c>
      <c r="K24" s="623"/>
      <c r="L24" s="622" t="s">
        <v>216</v>
      </c>
      <c r="P24" s="625"/>
      <c r="Q24" s="624"/>
      <c r="R24" s="623"/>
      <c r="S24" s="623"/>
      <c r="T24" s="623"/>
      <c r="V24" s="622"/>
    </row>
    <row r="25" spans="1:22">
      <c r="C25" s="634" t="s">
        <v>217</v>
      </c>
      <c r="D25" s="624">
        <v>161480.91470199998</v>
      </c>
      <c r="E25" s="624">
        <v>166504.86179500006</v>
      </c>
      <c r="F25" s="624">
        <v>150982.11376599999</v>
      </c>
      <c r="G25" s="624">
        <v>149246.99926299998</v>
      </c>
      <c r="H25" s="624">
        <v>164494.619316</v>
      </c>
      <c r="I25" s="624">
        <v>177168.75628800009</v>
      </c>
      <c r="J25" s="624">
        <v>180832.72200000001</v>
      </c>
      <c r="K25" s="623"/>
      <c r="L25" s="622" t="s">
        <v>218</v>
      </c>
      <c r="P25" s="625"/>
      <c r="Q25" s="624"/>
      <c r="R25" s="623"/>
      <c r="S25" s="623"/>
      <c r="T25" s="623"/>
      <c r="V25" s="622"/>
    </row>
    <row r="26" spans="1:22">
      <c r="A26" s="645"/>
      <c r="B26" s="645"/>
      <c r="C26" s="639" t="s">
        <v>219</v>
      </c>
      <c r="D26" s="646">
        <f t="shared" ref="D26:J26" si="1">D24/D25*100</f>
        <v>74.930147218506818</v>
      </c>
      <c r="E26" s="646">
        <f t="shared" si="1"/>
        <v>74.562532187110051</v>
      </c>
      <c r="F26" s="646">
        <f t="shared" si="1"/>
        <v>75.503009449633893</v>
      </c>
      <c r="G26" s="646">
        <f t="shared" si="1"/>
        <v>75.319345361785224</v>
      </c>
      <c r="H26" s="646">
        <f t="shared" si="1"/>
        <v>75.271147738360455</v>
      </c>
      <c r="I26" s="646">
        <f t="shared" si="1"/>
        <v>75.952359713615166</v>
      </c>
      <c r="J26" s="646">
        <f t="shared" si="1"/>
        <v>76.083250077383667</v>
      </c>
      <c r="K26" s="646"/>
      <c r="L26" s="647" t="s">
        <v>220</v>
      </c>
      <c r="P26" s="623"/>
      <c r="Q26" s="624"/>
      <c r="R26" s="623"/>
      <c r="S26" s="623"/>
      <c r="T26" s="623"/>
      <c r="V26" s="622"/>
    </row>
    <row r="27" spans="1:22">
      <c r="A27" s="648" t="s">
        <v>803</v>
      </c>
      <c r="L27" s="649" t="s">
        <v>804</v>
      </c>
    </row>
    <row r="28" spans="1:22">
      <c r="A28" s="81" t="s">
        <v>801</v>
      </c>
      <c r="C28" s="80"/>
      <c r="D28" s="80"/>
      <c r="E28" s="80"/>
      <c r="F28" s="169"/>
      <c r="G28" s="169"/>
      <c r="H28" s="169" t="s">
        <v>51</v>
      </c>
      <c r="I28" s="80"/>
      <c r="J28" s="80"/>
      <c r="K28" s="80"/>
      <c r="L28" s="981" t="s">
        <v>805</v>
      </c>
      <c r="M28" s="179"/>
      <c r="N28" s="213"/>
      <c r="O28" s="177"/>
      <c r="P28" s="177"/>
      <c r="Q28" s="177"/>
      <c r="S28" s="182"/>
      <c r="T28" s="182"/>
      <c r="U28" s="182"/>
    </row>
    <row r="30" spans="1:22">
      <c r="L30" s="642"/>
    </row>
    <row r="31" spans="1:22">
      <c r="L31" s="642"/>
    </row>
    <row r="34" spans="12:12">
      <c r="L34" s="650"/>
    </row>
  </sheetData>
  <hyperlinks>
    <hyperlink ref="D1" location="'TABLOİÇİNDE-1'!A25" display="İÇİNDEKİLER  / INDEX"/>
  </hyperlinks>
  <printOptions horizontalCentered="1" verticalCentered="1"/>
  <pageMargins left="0.59055118110236227" right="0.59055118110236227" top="0.78740157480314965" bottom="0.78740157480314965" header="0.78740157480314965" footer="0.78740157480314965"/>
  <pageSetup paperSize="9" scale="6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3"/>
  <sheetViews>
    <sheetView workbookViewId="0"/>
  </sheetViews>
  <sheetFormatPr defaultRowHeight="15.6"/>
  <cols>
    <col min="1" max="1" width="29.33203125" style="668" customWidth="1"/>
    <col min="2" max="8" width="10.44140625" style="655" customWidth="1"/>
    <col min="9" max="9" width="1.6640625" style="655" customWidth="1"/>
    <col min="10" max="10" width="15.88671875" style="655" customWidth="1"/>
    <col min="11" max="257" width="9.109375" style="655"/>
    <col min="258" max="258" width="16" style="655" customWidth="1"/>
    <col min="259" max="264" width="10.44140625" style="655" customWidth="1"/>
    <col min="265" max="265" width="1.6640625" style="655" customWidth="1"/>
    <col min="266" max="266" width="15.88671875" style="655" customWidth="1"/>
    <col min="267" max="513" width="9.109375" style="655"/>
    <col min="514" max="514" width="16" style="655" customWidth="1"/>
    <col min="515" max="520" width="10.44140625" style="655" customWidth="1"/>
    <col min="521" max="521" width="1.6640625" style="655" customWidth="1"/>
    <col min="522" max="522" width="15.88671875" style="655" customWidth="1"/>
    <col min="523" max="769" width="9.109375" style="655"/>
    <col min="770" max="770" width="16" style="655" customWidth="1"/>
    <col min="771" max="776" width="10.44140625" style="655" customWidth="1"/>
    <col min="777" max="777" width="1.6640625" style="655" customWidth="1"/>
    <col min="778" max="778" width="15.88671875" style="655" customWidth="1"/>
    <col min="779" max="1025" width="9.109375" style="655"/>
    <col min="1026" max="1026" width="16" style="655" customWidth="1"/>
    <col min="1027" max="1032" width="10.44140625" style="655" customWidth="1"/>
    <col min="1033" max="1033" width="1.6640625" style="655" customWidth="1"/>
    <col min="1034" max="1034" width="15.88671875" style="655" customWidth="1"/>
    <col min="1035" max="1281" width="9.109375" style="655"/>
    <col min="1282" max="1282" width="16" style="655" customWidth="1"/>
    <col min="1283" max="1288" width="10.44140625" style="655" customWidth="1"/>
    <col min="1289" max="1289" width="1.6640625" style="655" customWidth="1"/>
    <col min="1290" max="1290" width="15.88671875" style="655" customWidth="1"/>
    <col min="1291" max="1537" width="9.109375" style="655"/>
    <col min="1538" max="1538" width="16" style="655" customWidth="1"/>
    <col min="1539" max="1544" width="10.44140625" style="655" customWidth="1"/>
    <col min="1545" max="1545" width="1.6640625" style="655" customWidth="1"/>
    <col min="1546" max="1546" width="15.88671875" style="655" customWidth="1"/>
    <col min="1547" max="1793" width="9.109375" style="655"/>
    <col min="1794" max="1794" width="16" style="655" customWidth="1"/>
    <col min="1795" max="1800" width="10.44140625" style="655" customWidth="1"/>
    <col min="1801" max="1801" width="1.6640625" style="655" customWidth="1"/>
    <col min="1802" max="1802" width="15.88671875" style="655" customWidth="1"/>
    <col min="1803" max="2049" width="9.109375" style="655"/>
    <col min="2050" max="2050" width="16" style="655" customWidth="1"/>
    <col min="2051" max="2056" width="10.44140625" style="655" customWidth="1"/>
    <col min="2057" max="2057" width="1.6640625" style="655" customWidth="1"/>
    <col min="2058" max="2058" width="15.88671875" style="655" customWidth="1"/>
    <col min="2059" max="2305" width="9.109375" style="655"/>
    <col min="2306" max="2306" width="16" style="655" customWidth="1"/>
    <col min="2307" max="2312" width="10.44140625" style="655" customWidth="1"/>
    <col min="2313" max="2313" width="1.6640625" style="655" customWidth="1"/>
    <col min="2314" max="2314" width="15.88671875" style="655" customWidth="1"/>
    <col min="2315" max="2561" width="9.109375" style="655"/>
    <col min="2562" max="2562" width="16" style="655" customWidth="1"/>
    <col min="2563" max="2568" width="10.44140625" style="655" customWidth="1"/>
    <col min="2569" max="2569" width="1.6640625" style="655" customWidth="1"/>
    <col min="2570" max="2570" width="15.88671875" style="655" customWidth="1"/>
    <col min="2571" max="2817" width="9.109375" style="655"/>
    <col min="2818" max="2818" width="16" style="655" customWidth="1"/>
    <col min="2819" max="2824" width="10.44140625" style="655" customWidth="1"/>
    <col min="2825" max="2825" width="1.6640625" style="655" customWidth="1"/>
    <col min="2826" max="2826" width="15.88671875" style="655" customWidth="1"/>
    <col min="2827" max="3073" width="9.109375" style="655"/>
    <col min="3074" max="3074" width="16" style="655" customWidth="1"/>
    <col min="3075" max="3080" width="10.44140625" style="655" customWidth="1"/>
    <col min="3081" max="3081" width="1.6640625" style="655" customWidth="1"/>
    <col min="3082" max="3082" width="15.88671875" style="655" customWidth="1"/>
    <col min="3083" max="3329" width="9.109375" style="655"/>
    <col min="3330" max="3330" width="16" style="655" customWidth="1"/>
    <col min="3331" max="3336" width="10.44140625" style="655" customWidth="1"/>
    <col min="3337" max="3337" width="1.6640625" style="655" customWidth="1"/>
    <col min="3338" max="3338" width="15.88671875" style="655" customWidth="1"/>
    <col min="3339" max="3585" width="9.109375" style="655"/>
    <col min="3586" max="3586" width="16" style="655" customWidth="1"/>
    <col min="3587" max="3592" width="10.44140625" style="655" customWidth="1"/>
    <col min="3593" max="3593" width="1.6640625" style="655" customWidth="1"/>
    <col min="3594" max="3594" width="15.88671875" style="655" customWidth="1"/>
    <col min="3595" max="3841" width="9.109375" style="655"/>
    <col min="3842" max="3842" width="16" style="655" customWidth="1"/>
    <col min="3843" max="3848" width="10.44140625" style="655" customWidth="1"/>
    <col min="3849" max="3849" width="1.6640625" style="655" customWidth="1"/>
    <col min="3850" max="3850" width="15.88671875" style="655" customWidth="1"/>
    <col min="3851" max="4097" width="9.109375" style="655"/>
    <col min="4098" max="4098" width="16" style="655" customWidth="1"/>
    <col min="4099" max="4104" width="10.44140625" style="655" customWidth="1"/>
    <col min="4105" max="4105" width="1.6640625" style="655" customWidth="1"/>
    <col min="4106" max="4106" width="15.88671875" style="655" customWidth="1"/>
    <col min="4107" max="4353" width="9.109375" style="655"/>
    <col min="4354" max="4354" width="16" style="655" customWidth="1"/>
    <col min="4355" max="4360" width="10.44140625" style="655" customWidth="1"/>
    <col min="4361" max="4361" width="1.6640625" style="655" customWidth="1"/>
    <col min="4362" max="4362" width="15.88671875" style="655" customWidth="1"/>
    <col min="4363" max="4609" width="9.109375" style="655"/>
    <col min="4610" max="4610" width="16" style="655" customWidth="1"/>
    <col min="4611" max="4616" width="10.44140625" style="655" customWidth="1"/>
    <col min="4617" max="4617" width="1.6640625" style="655" customWidth="1"/>
    <col min="4618" max="4618" width="15.88671875" style="655" customWidth="1"/>
    <col min="4619" max="4865" width="9.109375" style="655"/>
    <col min="4866" max="4866" width="16" style="655" customWidth="1"/>
    <col min="4867" max="4872" width="10.44140625" style="655" customWidth="1"/>
    <col min="4873" max="4873" width="1.6640625" style="655" customWidth="1"/>
    <col min="4874" max="4874" width="15.88671875" style="655" customWidth="1"/>
    <col min="4875" max="5121" width="9.109375" style="655"/>
    <col min="5122" max="5122" width="16" style="655" customWidth="1"/>
    <col min="5123" max="5128" width="10.44140625" style="655" customWidth="1"/>
    <col min="5129" max="5129" width="1.6640625" style="655" customWidth="1"/>
    <col min="5130" max="5130" width="15.88671875" style="655" customWidth="1"/>
    <col min="5131" max="5377" width="9.109375" style="655"/>
    <col min="5378" max="5378" width="16" style="655" customWidth="1"/>
    <col min="5379" max="5384" width="10.44140625" style="655" customWidth="1"/>
    <col min="5385" max="5385" width="1.6640625" style="655" customWidth="1"/>
    <col min="5386" max="5386" width="15.88671875" style="655" customWidth="1"/>
    <col min="5387" max="5633" width="9.109375" style="655"/>
    <col min="5634" max="5634" width="16" style="655" customWidth="1"/>
    <col min="5635" max="5640" width="10.44140625" style="655" customWidth="1"/>
    <col min="5641" max="5641" width="1.6640625" style="655" customWidth="1"/>
    <col min="5642" max="5642" width="15.88671875" style="655" customWidth="1"/>
    <col min="5643" max="5889" width="9.109375" style="655"/>
    <col min="5890" max="5890" width="16" style="655" customWidth="1"/>
    <col min="5891" max="5896" width="10.44140625" style="655" customWidth="1"/>
    <col min="5897" max="5897" width="1.6640625" style="655" customWidth="1"/>
    <col min="5898" max="5898" width="15.88671875" style="655" customWidth="1"/>
    <col min="5899" max="6145" width="9.109375" style="655"/>
    <col min="6146" max="6146" width="16" style="655" customWidth="1"/>
    <col min="6147" max="6152" width="10.44140625" style="655" customWidth="1"/>
    <col min="6153" max="6153" width="1.6640625" style="655" customWidth="1"/>
    <col min="6154" max="6154" width="15.88671875" style="655" customWidth="1"/>
    <col min="6155" max="6401" width="9.109375" style="655"/>
    <col min="6402" max="6402" width="16" style="655" customWidth="1"/>
    <col min="6403" max="6408" width="10.44140625" style="655" customWidth="1"/>
    <col min="6409" max="6409" width="1.6640625" style="655" customWidth="1"/>
    <col min="6410" max="6410" width="15.88671875" style="655" customWidth="1"/>
    <col min="6411" max="6657" width="9.109375" style="655"/>
    <col min="6658" max="6658" width="16" style="655" customWidth="1"/>
    <col min="6659" max="6664" width="10.44140625" style="655" customWidth="1"/>
    <col min="6665" max="6665" width="1.6640625" style="655" customWidth="1"/>
    <col min="6666" max="6666" width="15.88671875" style="655" customWidth="1"/>
    <col min="6667" max="6913" width="9.109375" style="655"/>
    <col min="6914" max="6914" width="16" style="655" customWidth="1"/>
    <col min="6915" max="6920" width="10.44140625" style="655" customWidth="1"/>
    <col min="6921" max="6921" width="1.6640625" style="655" customWidth="1"/>
    <col min="6922" max="6922" width="15.88671875" style="655" customWidth="1"/>
    <col min="6923" max="7169" width="9.109375" style="655"/>
    <col min="7170" max="7170" width="16" style="655" customWidth="1"/>
    <col min="7171" max="7176" width="10.44140625" style="655" customWidth="1"/>
    <col min="7177" max="7177" width="1.6640625" style="655" customWidth="1"/>
    <col min="7178" max="7178" width="15.88671875" style="655" customWidth="1"/>
    <col min="7179" max="7425" width="9.109375" style="655"/>
    <col min="7426" max="7426" width="16" style="655" customWidth="1"/>
    <col min="7427" max="7432" width="10.44140625" style="655" customWidth="1"/>
    <col min="7433" max="7433" width="1.6640625" style="655" customWidth="1"/>
    <col min="7434" max="7434" width="15.88671875" style="655" customWidth="1"/>
    <col min="7435" max="7681" width="9.109375" style="655"/>
    <col min="7682" max="7682" width="16" style="655" customWidth="1"/>
    <col min="7683" max="7688" width="10.44140625" style="655" customWidth="1"/>
    <col min="7689" max="7689" width="1.6640625" style="655" customWidth="1"/>
    <col min="7690" max="7690" width="15.88671875" style="655" customWidth="1"/>
    <col min="7691" max="7937" width="9.109375" style="655"/>
    <col min="7938" max="7938" width="16" style="655" customWidth="1"/>
    <col min="7939" max="7944" width="10.44140625" style="655" customWidth="1"/>
    <col min="7945" max="7945" width="1.6640625" style="655" customWidth="1"/>
    <col min="7946" max="7946" width="15.88671875" style="655" customWidth="1"/>
    <col min="7947" max="8193" width="9.109375" style="655"/>
    <col min="8194" max="8194" width="16" style="655" customWidth="1"/>
    <col min="8195" max="8200" width="10.44140625" style="655" customWidth="1"/>
    <col min="8201" max="8201" width="1.6640625" style="655" customWidth="1"/>
    <col min="8202" max="8202" width="15.88671875" style="655" customWidth="1"/>
    <col min="8203" max="8449" width="9.109375" style="655"/>
    <col min="8450" max="8450" width="16" style="655" customWidth="1"/>
    <col min="8451" max="8456" width="10.44140625" style="655" customWidth="1"/>
    <col min="8457" max="8457" width="1.6640625" style="655" customWidth="1"/>
    <col min="8458" max="8458" width="15.88671875" style="655" customWidth="1"/>
    <col min="8459" max="8705" width="9.109375" style="655"/>
    <col min="8706" max="8706" width="16" style="655" customWidth="1"/>
    <col min="8707" max="8712" width="10.44140625" style="655" customWidth="1"/>
    <col min="8713" max="8713" width="1.6640625" style="655" customWidth="1"/>
    <col min="8714" max="8714" width="15.88671875" style="655" customWidth="1"/>
    <col min="8715" max="8961" width="9.109375" style="655"/>
    <col min="8962" max="8962" width="16" style="655" customWidth="1"/>
    <col min="8963" max="8968" width="10.44140625" style="655" customWidth="1"/>
    <col min="8969" max="8969" width="1.6640625" style="655" customWidth="1"/>
    <col min="8970" max="8970" width="15.88671875" style="655" customWidth="1"/>
    <col min="8971" max="9217" width="9.109375" style="655"/>
    <col min="9218" max="9218" width="16" style="655" customWidth="1"/>
    <col min="9219" max="9224" width="10.44140625" style="655" customWidth="1"/>
    <col min="9225" max="9225" width="1.6640625" style="655" customWidth="1"/>
    <col min="9226" max="9226" width="15.88671875" style="655" customWidth="1"/>
    <col min="9227" max="9473" width="9.109375" style="655"/>
    <col min="9474" max="9474" width="16" style="655" customWidth="1"/>
    <col min="9475" max="9480" width="10.44140625" style="655" customWidth="1"/>
    <col min="9481" max="9481" width="1.6640625" style="655" customWidth="1"/>
    <col min="9482" max="9482" width="15.88671875" style="655" customWidth="1"/>
    <col min="9483" max="9729" width="9.109375" style="655"/>
    <col min="9730" max="9730" width="16" style="655" customWidth="1"/>
    <col min="9731" max="9736" width="10.44140625" style="655" customWidth="1"/>
    <col min="9737" max="9737" width="1.6640625" style="655" customWidth="1"/>
    <col min="9738" max="9738" width="15.88671875" style="655" customWidth="1"/>
    <col min="9739" max="9985" width="9.109375" style="655"/>
    <col min="9986" max="9986" width="16" style="655" customWidth="1"/>
    <col min="9987" max="9992" width="10.44140625" style="655" customWidth="1"/>
    <col min="9993" max="9993" width="1.6640625" style="655" customWidth="1"/>
    <col min="9994" max="9994" width="15.88671875" style="655" customWidth="1"/>
    <col min="9995" max="10241" width="9.109375" style="655"/>
    <col min="10242" max="10242" width="16" style="655" customWidth="1"/>
    <col min="10243" max="10248" width="10.44140625" style="655" customWidth="1"/>
    <col min="10249" max="10249" width="1.6640625" style="655" customWidth="1"/>
    <col min="10250" max="10250" width="15.88671875" style="655" customWidth="1"/>
    <col min="10251" max="10497" width="9.109375" style="655"/>
    <col min="10498" max="10498" width="16" style="655" customWidth="1"/>
    <col min="10499" max="10504" width="10.44140625" style="655" customWidth="1"/>
    <col min="10505" max="10505" width="1.6640625" style="655" customWidth="1"/>
    <col min="10506" max="10506" width="15.88671875" style="655" customWidth="1"/>
    <col min="10507" max="10753" width="9.109375" style="655"/>
    <col min="10754" max="10754" width="16" style="655" customWidth="1"/>
    <col min="10755" max="10760" width="10.44140625" style="655" customWidth="1"/>
    <col min="10761" max="10761" width="1.6640625" style="655" customWidth="1"/>
    <col min="10762" max="10762" width="15.88671875" style="655" customWidth="1"/>
    <col min="10763" max="11009" width="9.109375" style="655"/>
    <col min="11010" max="11010" width="16" style="655" customWidth="1"/>
    <col min="11011" max="11016" width="10.44140625" style="655" customWidth="1"/>
    <col min="11017" max="11017" width="1.6640625" style="655" customWidth="1"/>
    <col min="11018" max="11018" width="15.88671875" style="655" customWidth="1"/>
    <col min="11019" max="11265" width="9.109375" style="655"/>
    <col min="11266" max="11266" width="16" style="655" customWidth="1"/>
    <col min="11267" max="11272" width="10.44140625" style="655" customWidth="1"/>
    <col min="11273" max="11273" width="1.6640625" style="655" customWidth="1"/>
    <col min="11274" max="11274" width="15.88671875" style="655" customWidth="1"/>
    <col min="11275" max="11521" width="9.109375" style="655"/>
    <col min="11522" max="11522" width="16" style="655" customWidth="1"/>
    <col min="11523" max="11528" width="10.44140625" style="655" customWidth="1"/>
    <col min="11529" max="11529" width="1.6640625" style="655" customWidth="1"/>
    <col min="11530" max="11530" width="15.88671875" style="655" customWidth="1"/>
    <col min="11531" max="11777" width="9.109375" style="655"/>
    <col min="11778" max="11778" width="16" style="655" customWidth="1"/>
    <col min="11779" max="11784" width="10.44140625" style="655" customWidth="1"/>
    <col min="11785" max="11785" width="1.6640625" style="655" customWidth="1"/>
    <col min="11786" max="11786" width="15.88671875" style="655" customWidth="1"/>
    <col min="11787" max="12033" width="9.109375" style="655"/>
    <col min="12034" max="12034" width="16" style="655" customWidth="1"/>
    <col min="12035" max="12040" width="10.44140625" style="655" customWidth="1"/>
    <col min="12041" max="12041" width="1.6640625" style="655" customWidth="1"/>
    <col min="12042" max="12042" width="15.88671875" style="655" customWidth="1"/>
    <col min="12043" max="12289" width="9.109375" style="655"/>
    <col min="12290" max="12290" width="16" style="655" customWidth="1"/>
    <col min="12291" max="12296" width="10.44140625" style="655" customWidth="1"/>
    <col min="12297" max="12297" width="1.6640625" style="655" customWidth="1"/>
    <col min="12298" max="12298" width="15.88671875" style="655" customWidth="1"/>
    <col min="12299" max="12545" width="9.109375" style="655"/>
    <col min="12546" max="12546" width="16" style="655" customWidth="1"/>
    <col min="12547" max="12552" width="10.44140625" style="655" customWidth="1"/>
    <col min="12553" max="12553" width="1.6640625" style="655" customWidth="1"/>
    <col min="12554" max="12554" width="15.88671875" style="655" customWidth="1"/>
    <col min="12555" max="12801" width="9.109375" style="655"/>
    <col min="12802" max="12802" width="16" style="655" customWidth="1"/>
    <col min="12803" max="12808" width="10.44140625" style="655" customWidth="1"/>
    <col min="12809" max="12809" width="1.6640625" style="655" customWidth="1"/>
    <col min="12810" max="12810" width="15.88671875" style="655" customWidth="1"/>
    <col min="12811" max="13057" width="9.109375" style="655"/>
    <col min="13058" max="13058" width="16" style="655" customWidth="1"/>
    <col min="13059" max="13064" width="10.44140625" style="655" customWidth="1"/>
    <col min="13065" max="13065" width="1.6640625" style="655" customWidth="1"/>
    <col min="13066" max="13066" width="15.88671875" style="655" customWidth="1"/>
    <col min="13067" max="13313" width="9.109375" style="655"/>
    <col min="13314" max="13314" width="16" style="655" customWidth="1"/>
    <col min="13315" max="13320" width="10.44140625" style="655" customWidth="1"/>
    <col min="13321" max="13321" width="1.6640625" style="655" customWidth="1"/>
    <col min="13322" max="13322" width="15.88671875" style="655" customWidth="1"/>
    <col min="13323" max="13569" width="9.109375" style="655"/>
    <col min="13570" max="13570" width="16" style="655" customWidth="1"/>
    <col min="13571" max="13576" width="10.44140625" style="655" customWidth="1"/>
    <col min="13577" max="13577" width="1.6640625" style="655" customWidth="1"/>
    <col min="13578" max="13578" width="15.88671875" style="655" customWidth="1"/>
    <col min="13579" max="13825" width="9.109375" style="655"/>
    <col min="13826" max="13826" width="16" style="655" customWidth="1"/>
    <col min="13827" max="13832" width="10.44140625" style="655" customWidth="1"/>
    <col min="13833" max="13833" width="1.6640625" style="655" customWidth="1"/>
    <col min="13834" max="13834" width="15.88671875" style="655" customWidth="1"/>
    <col min="13835" max="14081" width="9.109375" style="655"/>
    <col min="14082" max="14082" width="16" style="655" customWidth="1"/>
    <col min="14083" max="14088" width="10.44140625" style="655" customWidth="1"/>
    <col min="14089" max="14089" width="1.6640625" style="655" customWidth="1"/>
    <col min="14090" max="14090" width="15.88671875" style="655" customWidth="1"/>
    <col min="14091" max="14337" width="9.109375" style="655"/>
    <col min="14338" max="14338" width="16" style="655" customWidth="1"/>
    <col min="14339" max="14344" width="10.44140625" style="655" customWidth="1"/>
    <col min="14345" max="14345" width="1.6640625" style="655" customWidth="1"/>
    <col min="14346" max="14346" width="15.88671875" style="655" customWidth="1"/>
    <col min="14347" max="14593" width="9.109375" style="655"/>
    <col min="14594" max="14594" width="16" style="655" customWidth="1"/>
    <col min="14595" max="14600" width="10.44140625" style="655" customWidth="1"/>
    <col min="14601" max="14601" width="1.6640625" style="655" customWidth="1"/>
    <col min="14602" max="14602" width="15.88671875" style="655" customWidth="1"/>
    <col min="14603" max="14849" width="9.109375" style="655"/>
    <col min="14850" max="14850" width="16" style="655" customWidth="1"/>
    <col min="14851" max="14856" width="10.44140625" style="655" customWidth="1"/>
    <col min="14857" max="14857" width="1.6640625" style="655" customWidth="1"/>
    <col min="14858" max="14858" width="15.88671875" style="655" customWidth="1"/>
    <col min="14859" max="15105" width="9.109375" style="655"/>
    <col min="15106" max="15106" width="16" style="655" customWidth="1"/>
    <col min="15107" max="15112" width="10.44140625" style="655" customWidth="1"/>
    <col min="15113" max="15113" width="1.6640625" style="655" customWidth="1"/>
    <col min="15114" max="15114" width="15.88671875" style="655" customWidth="1"/>
    <col min="15115" max="15361" width="9.109375" style="655"/>
    <col min="15362" max="15362" width="16" style="655" customWidth="1"/>
    <col min="15363" max="15368" width="10.44140625" style="655" customWidth="1"/>
    <col min="15369" max="15369" width="1.6640625" style="655" customWidth="1"/>
    <col min="15370" max="15370" width="15.88671875" style="655" customWidth="1"/>
    <col min="15371" max="15617" width="9.109375" style="655"/>
    <col min="15618" max="15618" width="16" style="655" customWidth="1"/>
    <col min="15619" max="15624" width="10.44140625" style="655" customWidth="1"/>
    <col min="15625" max="15625" width="1.6640625" style="655" customWidth="1"/>
    <col min="15626" max="15626" width="15.88671875" style="655" customWidth="1"/>
    <col min="15627" max="15873" width="9.109375" style="655"/>
    <col min="15874" max="15874" width="16" style="655" customWidth="1"/>
    <col min="15875" max="15880" width="10.44140625" style="655" customWidth="1"/>
    <col min="15881" max="15881" width="1.6640625" style="655" customWidth="1"/>
    <col min="15882" max="15882" width="15.88671875" style="655" customWidth="1"/>
    <col min="15883" max="16129" width="9.109375" style="655"/>
    <col min="16130" max="16130" width="16" style="655" customWidth="1"/>
    <col min="16131" max="16136" width="10.44140625" style="655" customWidth="1"/>
    <col min="16137" max="16137" width="1.6640625" style="655" customWidth="1"/>
    <col min="16138" max="16138" width="15.88671875" style="655" customWidth="1"/>
    <col min="16139" max="16384" width="9.109375" style="655"/>
  </cols>
  <sheetData>
    <row r="1" spans="1:10" ht="16.5" customHeight="1">
      <c r="A1" s="653" t="s">
        <v>1116</v>
      </c>
      <c r="B1" s="654"/>
      <c r="C1" s="654"/>
      <c r="D1" s="654"/>
      <c r="F1" s="654"/>
      <c r="G1" s="1113" t="s">
        <v>741</v>
      </c>
      <c r="H1" s="654"/>
      <c r="I1" s="654"/>
    </row>
    <row r="2" spans="1:10" ht="16.5" customHeight="1">
      <c r="A2" s="656" t="s">
        <v>920</v>
      </c>
      <c r="B2" s="657"/>
      <c r="C2" s="658"/>
      <c r="D2" s="658"/>
      <c r="E2" s="658"/>
      <c r="F2" s="658"/>
      <c r="G2" s="658"/>
      <c r="H2" s="658"/>
      <c r="I2" s="658"/>
      <c r="J2" s="659" t="s">
        <v>17</v>
      </c>
    </row>
    <row r="3" spans="1:10">
      <c r="A3" s="660" t="s">
        <v>1118</v>
      </c>
      <c r="B3" s="660">
        <v>2013</v>
      </c>
      <c r="C3" s="660">
        <v>2014</v>
      </c>
      <c r="D3" s="660">
        <v>2015</v>
      </c>
      <c r="E3" s="660">
        <v>2016</v>
      </c>
      <c r="F3" s="660">
        <v>2017</v>
      </c>
      <c r="G3" s="660">
        <v>2018</v>
      </c>
      <c r="H3" s="660">
        <v>2019</v>
      </c>
      <c r="I3" s="660"/>
      <c r="J3" s="1138" t="s">
        <v>960</v>
      </c>
    </row>
    <row r="4" spans="1:10" ht="60" customHeight="1">
      <c r="A4" s="661" t="s">
        <v>221</v>
      </c>
      <c r="B4" s="662">
        <v>88197.731721000004</v>
      </c>
      <c r="C4" s="662">
        <v>88900.953007999997</v>
      </c>
      <c r="D4" s="662">
        <v>79762.172742999988</v>
      </c>
      <c r="E4" s="662">
        <v>80139.269719999997</v>
      </c>
      <c r="F4" s="662">
        <v>93378.624646000011</v>
      </c>
      <c r="G4" s="662">
        <v>108802.68133299999</v>
      </c>
      <c r="H4" s="662">
        <v>109114.26371500001</v>
      </c>
      <c r="I4" s="662"/>
      <c r="J4" s="1139" t="s">
        <v>222</v>
      </c>
    </row>
    <row r="5" spans="1:10" ht="60" customHeight="1">
      <c r="A5" s="661" t="s">
        <v>223</v>
      </c>
      <c r="B5" s="662">
        <v>994.65193999999985</v>
      </c>
      <c r="C5" s="662">
        <v>964.16985700000009</v>
      </c>
      <c r="D5" s="662">
        <v>861.74008299999991</v>
      </c>
      <c r="E5" s="662">
        <v>673.81571899999994</v>
      </c>
      <c r="F5" s="662">
        <v>699.91514399999994</v>
      </c>
      <c r="G5" s="662">
        <v>753.54442300000005</v>
      </c>
      <c r="H5" s="662">
        <v>971.02091900000005</v>
      </c>
      <c r="I5" s="662"/>
      <c r="J5" s="1139" t="s">
        <v>807</v>
      </c>
    </row>
    <row r="6" spans="1:10" ht="60" customHeight="1">
      <c r="A6" s="661" t="s">
        <v>225</v>
      </c>
      <c r="B6" s="662">
        <v>57804.104140000003</v>
      </c>
      <c r="C6" s="662">
        <v>61133.175852999993</v>
      </c>
      <c r="D6" s="662">
        <v>51946.112727999993</v>
      </c>
      <c r="E6" s="662">
        <v>49537.436349000011</v>
      </c>
      <c r="F6" s="662">
        <v>50988.407802999995</v>
      </c>
      <c r="G6" s="662">
        <v>52222.467593999994</v>
      </c>
      <c r="H6" s="662">
        <v>54461.85956099999</v>
      </c>
      <c r="I6" s="662"/>
      <c r="J6" s="1139" t="s">
        <v>226</v>
      </c>
    </row>
    <row r="7" spans="1:10" ht="60" customHeight="1">
      <c r="A7" s="661" t="s">
        <v>227</v>
      </c>
      <c r="B7" s="662">
        <v>13200.117828000002</v>
      </c>
      <c r="C7" s="662">
        <v>14388.661073000001</v>
      </c>
      <c r="D7" s="662">
        <v>17400.190455</v>
      </c>
      <c r="E7" s="662">
        <v>17908.781886000001</v>
      </c>
      <c r="F7" s="662">
        <v>17217.239955000001</v>
      </c>
      <c r="G7" s="662">
        <v>14127.905448</v>
      </c>
      <c r="H7" s="662">
        <v>14849.231002</v>
      </c>
      <c r="I7" s="662"/>
      <c r="J7" s="1139" t="s">
        <v>228</v>
      </c>
    </row>
    <row r="8" spans="1:10" ht="60" customHeight="1">
      <c r="A8" s="663" t="s">
        <v>229</v>
      </c>
      <c r="B8" s="664">
        <v>1284.3090730000004</v>
      </c>
      <c r="C8" s="664">
        <v>1117.902004</v>
      </c>
      <c r="D8" s="664">
        <v>1011.897757</v>
      </c>
      <c r="E8" s="664">
        <v>987.69558900000004</v>
      </c>
      <c r="F8" s="664">
        <v>2210.4317680000004</v>
      </c>
      <c r="G8" s="664">
        <v>1262.1574899999998</v>
      </c>
      <c r="H8" s="664">
        <v>1436.3465050000004</v>
      </c>
      <c r="I8" s="664"/>
      <c r="J8" s="1140" t="s">
        <v>230</v>
      </c>
    </row>
    <row r="9" spans="1:10" s="668" customFormat="1">
      <c r="A9" s="665" t="s">
        <v>139</v>
      </c>
      <c r="B9" s="666">
        <f t="shared" ref="B9:H9" si="0">SUM(B4:B8)</f>
        <v>161480.91470200001</v>
      </c>
      <c r="C9" s="666">
        <f t="shared" si="0"/>
        <v>166504.861795</v>
      </c>
      <c r="D9" s="666">
        <f t="shared" si="0"/>
        <v>150982.11376599999</v>
      </c>
      <c r="E9" s="666">
        <f t="shared" si="0"/>
        <v>149246.99926300003</v>
      </c>
      <c r="F9" s="666">
        <f t="shared" si="0"/>
        <v>164494.61931600003</v>
      </c>
      <c r="G9" s="666">
        <f t="shared" si="0"/>
        <v>177168.756288</v>
      </c>
      <c r="H9" s="666">
        <f t="shared" si="0"/>
        <v>180832.72170199998</v>
      </c>
      <c r="I9" s="667"/>
      <c r="J9" s="665" t="s">
        <v>140</v>
      </c>
    </row>
    <row r="10" spans="1:10">
      <c r="A10" s="995" t="s">
        <v>801</v>
      </c>
      <c r="B10" s="996"/>
      <c r="C10" s="996"/>
      <c r="D10" s="996"/>
      <c r="E10" s="997"/>
      <c r="F10" s="997"/>
      <c r="G10" s="997" t="s">
        <v>51</v>
      </c>
      <c r="H10" s="997"/>
      <c r="I10" s="996"/>
      <c r="J10" s="998" t="s">
        <v>619</v>
      </c>
    </row>
    <row r="11" spans="1:10" ht="19.5" customHeight="1"/>
    <row r="13" spans="1:10" ht="18">
      <c r="A13" s="670"/>
      <c r="B13" s="654"/>
      <c r="C13" s="654"/>
      <c r="D13" s="654"/>
      <c r="E13" s="654"/>
      <c r="F13" s="654"/>
      <c r="G13" s="654"/>
      <c r="H13" s="654"/>
      <c r="I13" s="654"/>
      <c r="J13" s="654"/>
    </row>
    <row r="14" spans="1:10">
      <c r="A14" s="669"/>
      <c r="B14" s="654"/>
      <c r="C14" s="654"/>
      <c r="D14" s="654"/>
      <c r="E14" s="654"/>
      <c r="F14" s="654"/>
      <c r="G14" s="654"/>
      <c r="H14" s="654"/>
      <c r="I14" s="654"/>
      <c r="J14" s="654"/>
    </row>
    <row r="15" spans="1:10">
      <c r="A15" s="669"/>
      <c r="B15" s="654"/>
      <c r="C15" s="654"/>
      <c r="D15" s="654"/>
      <c r="E15" s="654"/>
      <c r="F15" s="654"/>
      <c r="G15" s="654"/>
      <c r="H15" s="654"/>
      <c r="I15" s="654"/>
      <c r="J15" s="654"/>
    </row>
    <row r="16" spans="1:10" ht="18">
      <c r="A16" s="671"/>
      <c r="B16" s="654"/>
      <c r="C16" s="654"/>
      <c r="D16" s="654"/>
      <c r="E16" s="654"/>
      <c r="F16" s="654"/>
      <c r="G16" s="654"/>
      <c r="H16" s="654"/>
      <c r="I16" s="654"/>
      <c r="J16" s="654"/>
    </row>
    <row r="17" spans="1:10">
      <c r="A17" s="672"/>
      <c r="B17" s="1355"/>
      <c r="C17" s="1355"/>
      <c r="D17" s="1355"/>
      <c r="E17" s="1355"/>
      <c r="F17" s="1355"/>
      <c r="G17" s="1355"/>
      <c r="H17" s="1068"/>
      <c r="I17" s="673"/>
      <c r="J17" s="654"/>
    </row>
    <row r="18" spans="1:10">
      <c r="A18" s="669"/>
      <c r="B18" s="669"/>
      <c r="C18" s="669"/>
      <c r="D18" s="669"/>
      <c r="E18" s="669"/>
      <c r="F18" s="669"/>
      <c r="G18" s="669"/>
      <c r="H18" s="669"/>
      <c r="I18" s="669"/>
      <c r="J18" s="654"/>
    </row>
    <row r="19" spans="1:10" ht="18">
      <c r="A19" s="669"/>
      <c r="B19" s="674"/>
      <c r="C19" s="674"/>
      <c r="D19" s="674"/>
      <c r="E19" s="674"/>
      <c r="F19" s="674"/>
      <c r="G19" s="674"/>
      <c r="H19" s="674"/>
      <c r="I19" s="674"/>
      <c r="J19" s="675"/>
    </row>
    <row r="20" spans="1:10" ht="18">
      <c r="A20" s="669"/>
      <c r="B20" s="674"/>
      <c r="C20" s="674"/>
      <c r="D20" s="674"/>
      <c r="E20" s="674"/>
      <c r="F20" s="674"/>
      <c r="G20" s="674"/>
      <c r="H20" s="674"/>
      <c r="I20" s="674"/>
      <c r="J20" s="675"/>
    </row>
    <row r="21" spans="1:10" ht="18">
      <c r="A21" s="669"/>
      <c r="B21" s="674"/>
      <c r="C21" s="674"/>
      <c r="D21" s="674"/>
      <c r="E21" s="674"/>
      <c r="F21" s="674"/>
      <c r="G21" s="674"/>
      <c r="H21" s="674"/>
      <c r="I21" s="674"/>
      <c r="J21" s="675"/>
    </row>
    <row r="22" spans="1:10" ht="18">
      <c r="A22" s="669"/>
      <c r="B22" s="674"/>
      <c r="C22" s="674"/>
      <c r="D22" s="674"/>
      <c r="E22" s="674"/>
      <c r="F22" s="674"/>
      <c r="G22" s="674"/>
      <c r="H22" s="674"/>
      <c r="I22" s="674"/>
      <c r="J22" s="675"/>
    </row>
    <row r="23" spans="1:10" ht="18">
      <c r="A23" s="669"/>
      <c r="B23" s="674"/>
      <c r="C23" s="674"/>
      <c r="D23" s="674"/>
      <c r="E23" s="674"/>
      <c r="F23" s="674"/>
      <c r="G23" s="674"/>
      <c r="H23" s="674"/>
      <c r="I23" s="674"/>
      <c r="J23" s="675"/>
    </row>
    <row r="24" spans="1:10" s="668" customFormat="1">
      <c r="A24" s="669"/>
      <c r="B24" s="676"/>
      <c r="C24" s="676"/>
      <c r="D24" s="676"/>
      <c r="E24" s="676"/>
      <c r="F24" s="676"/>
      <c r="G24" s="676"/>
      <c r="H24" s="676"/>
      <c r="I24" s="676"/>
      <c r="J24" s="669"/>
    </row>
    <row r="25" spans="1:10">
      <c r="A25" s="669"/>
      <c r="B25" s="654"/>
      <c r="C25" s="654"/>
      <c r="D25" s="654"/>
      <c r="E25" s="654"/>
      <c r="F25" s="654"/>
      <c r="G25" s="654"/>
      <c r="H25" s="654"/>
      <c r="I25" s="654"/>
      <c r="J25" s="654"/>
    </row>
    <row r="26" spans="1:10">
      <c r="A26" s="669"/>
      <c r="B26" s="654"/>
      <c r="C26" s="654"/>
      <c r="D26" s="654"/>
      <c r="E26" s="654"/>
      <c r="F26" s="654"/>
      <c r="G26" s="654"/>
      <c r="H26" s="654"/>
      <c r="I26" s="654"/>
      <c r="J26" s="654"/>
    </row>
    <row r="27" spans="1:10">
      <c r="A27" s="669"/>
      <c r="B27" s="654"/>
      <c r="C27" s="654"/>
      <c r="D27" s="654"/>
      <c r="E27" s="654"/>
      <c r="F27" s="654"/>
      <c r="G27" s="654"/>
      <c r="H27" s="654"/>
      <c r="I27" s="654"/>
      <c r="J27" s="654"/>
    </row>
    <row r="28" spans="1:10">
      <c r="A28" s="669"/>
      <c r="B28" s="654"/>
      <c r="C28" s="654"/>
      <c r="D28" s="654"/>
      <c r="E28" s="654"/>
      <c r="F28" s="654"/>
      <c r="G28" s="654"/>
      <c r="H28" s="654"/>
      <c r="I28" s="654"/>
      <c r="J28" s="654"/>
    </row>
    <row r="29" spans="1:10">
      <c r="A29" s="669"/>
      <c r="B29" s="654"/>
      <c r="C29" s="654"/>
      <c r="D29" s="654"/>
      <c r="E29" s="654"/>
      <c r="F29" s="654"/>
      <c r="G29" s="654"/>
      <c r="H29" s="654"/>
      <c r="I29" s="654"/>
      <c r="J29" s="654"/>
    </row>
    <row r="30" spans="1:10">
      <c r="A30" s="669"/>
      <c r="B30" s="654"/>
      <c r="C30" s="654"/>
      <c r="D30" s="654"/>
      <c r="E30" s="654"/>
      <c r="F30" s="654"/>
      <c r="G30" s="654"/>
      <c r="H30" s="654"/>
      <c r="I30" s="654"/>
      <c r="J30" s="654"/>
    </row>
    <row r="31" spans="1:10">
      <c r="A31" s="669"/>
      <c r="B31" s="654"/>
      <c r="C31" s="654"/>
      <c r="D31" s="654"/>
      <c r="E31" s="654"/>
      <c r="F31" s="654"/>
      <c r="G31" s="654"/>
      <c r="H31" s="654"/>
      <c r="I31" s="654"/>
      <c r="J31" s="654"/>
    </row>
    <row r="32" spans="1:10">
      <c r="A32" s="669"/>
      <c r="B32" s="654"/>
      <c r="C32" s="654"/>
      <c r="D32" s="654"/>
      <c r="E32" s="654"/>
      <c r="F32" s="654"/>
      <c r="G32" s="654"/>
      <c r="H32" s="654"/>
      <c r="I32" s="654"/>
      <c r="J32" s="654"/>
    </row>
    <row r="33" spans="1:10">
      <c r="A33" s="669"/>
      <c r="B33" s="654"/>
      <c r="C33" s="654"/>
      <c r="D33" s="654"/>
      <c r="E33" s="654"/>
      <c r="F33" s="654"/>
      <c r="G33" s="654"/>
      <c r="H33" s="654"/>
      <c r="I33" s="654"/>
      <c r="J33" s="654"/>
    </row>
    <row r="34" spans="1:10">
      <c r="A34" s="669"/>
      <c r="B34" s="654"/>
      <c r="C34" s="654"/>
      <c r="D34" s="654"/>
      <c r="E34" s="654"/>
      <c r="F34" s="654"/>
      <c r="G34" s="654"/>
      <c r="H34" s="654"/>
      <c r="I34" s="654"/>
      <c r="J34" s="654"/>
    </row>
    <row r="35" spans="1:10">
      <c r="A35" s="669"/>
      <c r="B35" s="654"/>
      <c r="C35" s="654"/>
      <c r="D35" s="654"/>
      <c r="E35" s="654"/>
      <c r="F35" s="654"/>
      <c r="G35" s="654"/>
      <c r="H35" s="654"/>
      <c r="I35" s="654"/>
      <c r="J35" s="654"/>
    </row>
    <row r="36" spans="1:10">
      <c r="A36" s="669"/>
      <c r="B36" s="654"/>
      <c r="C36" s="654"/>
      <c r="D36" s="654"/>
      <c r="E36" s="654"/>
      <c r="F36" s="654"/>
      <c r="G36" s="654"/>
      <c r="H36" s="654"/>
      <c r="I36" s="654"/>
      <c r="J36" s="654"/>
    </row>
    <row r="37" spans="1:10">
      <c r="A37" s="669"/>
      <c r="B37" s="654"/>
      <c r="C37" s="654"/>
      <c r="D37" s="654"/>
      <c r="E37" s="654"/>
      <c r="F37" s="654"/>
      <c r="G37" s="654"/>
      <c r="H37" s="654"/>
      <c r="I37" s="654"/>
      <c r="J37" s="654"/>
    </row>
    <row r="38" spans="1:10">
      <c r="A38" s="669"/>
      <c r="B38" s="654"/>
      <c r="C38" s="654"/>
      <c r="D38" s="654"/>
      <c r="E38" s="654"/>
      <c r="F38" s="654"/>
      <c r="G38" s="654"/>
      <c r="H38" s="654"/>
      <c r="I38" s="654"/>
      <c r="J38" s="654"/>
    </row>
    <row r="39" spans="1:10">
      <c r="A39" s="669"/>
      <c r="B39" s="654"/>
      <c r="C39" s="654"/>
      <c r="D39" s="654"/>
      <c r="E39" s="654"/>
      <c r="F39" s="654"/>
      <c r="G39" s="654"/>
      <c r="H39" s="654"/>
      <c r="I39" s="654"/>
      <c r="J39" s="654"/>
    </row>
    <row r="40" spans="1:10">
      <c r="A40" s="669"/>
      <c r="B40" s="654"/>
      <c r="C40" s="654"/>
      <c r="D40" s="654"/>
      <c r="E40" s="654"/>
      <c r="F40" s="654"/>
      <c r="G40" s="654"/>
      <c r="H40" s="654"/>
      <c r="I40" s="654"/>
      <c r="J40" s="654"/>
    </row>
    <row r="41" spans="1:10">
      <c r="A41" s="669"/>
      <c r="B41" s="654"/>
      <c r="C41" s="654"/>
      <c r="D41" s="654"/>
      <c r="E41" s="654"/>
      <c r="F41" s="654"/>
      <c r="G41" s="654"/>
      <c r="H41" s="654"/>
      <c r="I41" s="654"/>
      <c r="J41" s="654"/>
    </row>
    <row r="42" spans="1:10">
      <c r="A42" s="669"/>
      <c r="B42" s="654"/>
      <c r="C42" s="654"/>
      <c r="D42" s="654"/>
      <c r="E42" s="654"/>
      <c r="F42" s="654"/>
      <c r="G42" s="654"/>
      <c r="H42" s="654"/>
      <c r="I42" s="654"/>
      <c r="J42" s="654"/>
    </row>
    <row r="43" spans="1:10">
      <c r="A43" s="669"/>
      <c r="B43" s="654"/>
      <c r="C43" s="654"/>
      <c r="D43" s="654"/>
      <c r="E43" s="654"/>
      <c r="F43" s="654"/>
      <c r="G43" s="654"/>
      <c r="H43" s="654"/>
      <c r="I43" s="654"/>
      <c r="J43" s="654"/>
    </row>
    <row r="44" spans="1:10">
      <c r="A44" s="669"/>
      <c r="B44" s="654"/>
      <c r="C44" s="654"/>
      <c r="D44" s="654"/>
      <c r="E44" s="654"/>
      <c r="F44" s="654"/>
      <c r="G44" s="654"/>
      <c r="H44" s="654"/>
      <c r="I44" s="654"/>
      <c r="J44" s="654"/>
    </row>
    <row r="45" spans="1:10">
      <c r="A45" s="669"/>
      <c r="B45" s="654"/>
      <c r="C45" s="654"/>
      <c r="D45" s="654"/>
      <c r="E45" s="654"/>
      <c r="F45" s="654"/>
      <c r="G45" s="654"/>
      <c r="H45" s="654"/>
      <c r="I45" s="654"/>
      <c r="J45" s="654"/>
    </row>
    <row r="46" spans="1:10">
      <c r="A46" s="669"/>
      <c r="B46" s="654"/>
      <c r="C46" s="654"/>
      <c r="D46" s="654"/>
      <c r="E46" s="654"/>
      <c r="F46" s="654"/>
      <c r="G46" s="654"/>
      <c r="H46" s="654"/>
      <c r="I46" s="654"/>
      <c r="J46" s="654"/>
    </row>
    <row r="47" spans="1:10">
      <c r="A47" s="669"/>
      <c r="B47" s="654"/>
      <c r="C47" s="654"/>
      <c r="D47" s="654"/>
      <c r="E47" s="654"/>
      <c r="F47" s="654"/>
      <c r="G47" s="654"/>
      <c r="H47" s="654"/>
      <c r="I47" s="654"/>
      <c r="J47" s="654"/>
    </row>
    <row r="48" spans="1:10">
      <c r="A48" s="669"/>
      <c r="B48" s="654"/>
      <c r="C48" s="654"/>
      <c r="D48" s="654"/>
      <c r="E48" s="654"/>
      <c r="F48" s="654"/>
      <c r="G48" s="654"/>
      <c r="H48" s="654"/>
      <c r="I48" s="654"/>
      <c r="J48" s="654"/>
    </row>
    <row r="49" spans="1:10">
      <c r="A49" s="669"/>
      <c r="B49" s="654"/>
      <c r="C49" s="654"/>
      <c r="D49" s="654"/>
      <c r="E49" s="654"/>
      <c r="F49" s="654"/>
      <c r="G49" s="654"/>
      <c r="H49" s="654"/>
      <c r="I49" s="654"/>
      <c r="J49" s="654"/>
    </row>
    <row r="50" spans="1:10">
      <c r="A50" s="669"/>
      <c r="B50" s="654"/>
      <c r="C50" s="654"/>
      <c r="D50" s="654"/>
      <c r="E50" s="654"/>
      <c r="F50" s="654"/>
      <c r="G50" s="654"/>
      <c r="H50" s="654"/>
      <c r="I50" s="654"/>
      <c r="J50" s="654"/>
    </row>
    <row r="51" spans="1:10">
      <c r="A51" s="669"/>
      <c r="B51" s="654"/>
      <c r="C51" s="654"/>
      <c r="D51" s="654"/>
      <c r="E51" s="654"/>
      <c r="F51" s="654"/>
      <c r="G51" s="654"/>
      <c r="H51" s="654"/>
      <c r="I51" s="654"/>
      <c r="J51" s="654"/>
    </row>
    <row r="52" spans="1:10">
      <c r="A52" s="669"/>
      <c r="B52" s="654"/>
      <c r="C52" s="654"/>
      <c r="D52" s="654"/>
      <c r="E52" s="654"/>
      <c r="F52" s="654"/>
      <c r="G52" s="654"/>
      <c r="H52" s="654"/>
      <c r="I52" s="654"/>
      <c r="J52" s="654"/>
    </row>
    <row r="53" spans="1:10">
      <c r="A53" s="669"/>
      <c r="B53" s="654"/>
      <c r="C53" s="654"/>
      <c r="D53" s="654"/>
      <c r="E53" s="654"/>
      <c r="F53" s="654"/>
      <c r="G53" s="654"/>
      <c r="H53" s="654"/>
      <c r="I53" s="654"/>
      <c r="J53" s="654"/>
    </row>
    <row r="54" spans="1:10">
      <c r="A54" s="669"/>
      <c r="B54" s="654"/>
      <c r="C54" s="654"/>
      <c r="D54" s="654"/>
      <c r="E54" s="654"/>
      <c r="F54" s="654"/>
      <c r="G54" s="654"/>
      <c r="H54" s="654"/>
      <c r="I54" s="654"/>
      <c r="J54" s="654"/>
    </row>
    <row r="55" spans="1:10">
      <c r="A55" s="669"/>
      <c r="B55" s="654"/>
      <c r="C55" s="654"/>
      <c r="D55" s="654"/>
      <c r="E55" s="654"/>
      <c r="F55" s="654"/>
      <c r="G55" s="654"/>
      <c r="H55" s="654"/>
      <c r="I55" s="654"/>
      <c r="J55" s="654"/>
    </row>
    <row r="56" spans="1:10">
      <c r="A56" s="669"/>
      <c r="B56" s="654"/>
      <c r="C56" s="654"/>
      <c r="D56" s="654"/>
      <c r="E56" s="654"/>
      <c r="F56" s="654"/>
      <c r="G56" s="654"/>
      <c r="H56" s="654"/>
      <c r="I56" s="654"/>
      <c r="J56" s="654"/>
    </row>
    <row r="57" spans="1:10">
      <c r="A57" s="669"/>
      <c r="B57" s="654"/>
      <c r="C57" s="654"/>
      <c r="D57" s="654"/>
      <c r="E57" s="654"/>
      <c r="F57" s="654"/>
      <c r="G57" s="654"/>
      <c r="H57" s="654"/>
      <c r="I57" s="654"/>
      <c r="J57" s="654"/>
    </row>
    <row r="58" spans="1:10">
      <c r="A58" s="669"/>
      <c r="B58" s="654"/>
      <c r="C58" s="654"/>
      <c r="D58" s="654"/>
      <c r="E58" s="654"/>
      <c r="F58" s="654"/>
      <c r="G58" s="654"/>
      <c r="H58" s="654"/>
      <c r="I58" s="654"/>
      <c r="J58" s="654"/>
    </row>
    <row r="59" spans="1:10">
      <c r="A59" s="669"/>
      <c r="B59" s="654"/>
      <c r="C59" s="654"/>
      <c r="D59" s="654"/>
      <c r="E59" s="654"/>
      <c r="F59" s="654"/>
      <c r="G59" s="654"/>
      <c r="H59" s="654"/>
      <c r="I59" s="654"/>
      <c r="J59" s="654"/>
    </row>
    <row r="60" spans="1:10">
      <c r="A60" s="669"/>
      <c r="B60" s="654"/>
      <c r="C60" s="654"/>
      <c r="D60" s="654"/>
      <c r="E60" s="654"/>
      <c r="F60" s="654"/>
      <c r="G60" s="654"/>
      <c r="H60" s="654"/>
      <c r="I60" s="654"/>
      <c r="J60" s="654"/>
    </row>
    <row r="61" spans="1:10">
      <c r="A61" s="669"/>
      <c r="B61" s="654"/>
      <c r="C61" s="654"/>
      <c r="D61" s="654"/>
      <c r="E61" s="654"/>
      <c r="F61" s="654"/>
      <c r="G61" s="654"/>
      <c r="H61" s="654"/>
      <c r="I61" s="654"/>
      <c r="J61" s="654"/>
    </row>
    <row r="62" spans="1:10">
      <c r="A62" s="669"/>
      <c r="B62" s="654"/>
      <c r="C62" s="654"/>
      <c r="D62" s="654"/>
      <c r="E62" s="654"/>
      <c r="F62" s="654"/>
      <c r="G62" s="654"/>
      <c r="H62" s="654"/>
      <c r="I62" s="654"/>
      <c r="J62" s="654"/>
    </row>
    <row r="63" spans="1:10">
      <c r="A63" s="669"/>
      <c r="B63" s="654"/>
      <c r="C63" s="654"/>
      <c r="D63" s="654"/>
      <c r="E63" s="654"/>
      <c r="F63" s="654"/>
      <c r="G63" s="654"/>
      <c r="H63" s="654"/>
      <c r="I63" s="654"/>
      <c r="J63" s="654"/>
    </row>
    <row r="64" spans="1:10">
      <c r="A64" s="669"/>
      <c r="B64" s="654"/>
      <c r="C64" s="654"/>
      <c r="D64" s="654"/>
      <c r="E64" s="654"/>
      <c r="F64" s="654"/>
      <c r="G64" s="654"/>
      <c r="H64" s="654"/>
      <c r="I64" s="654"/>
      <c r="J64" s="654"/>
    </row>
    <row r="65" spans="1:10">
      <c r="A65" s="669"/>
      <c r="B65" s="654"/>
      <c r="C65" s="654"/>
      <c r="D65" s="654"/>
      <c r="E65" s="654"/>
      <c r="F65" s="654"/>
      <c r="G65" s="654"/>
      <c r="H65" s="654"/>
      <c r="I65" s="654"/>
      <c r="J65" s="654"/>
    </row>
    <row r="66" spans="1:10">
      <c r="A66" s="669"/>
      <c r="B66" s="654"/>
      <c r="C66" s="654"/>
      <c r="D66" s="654"/>
      <c r="E66" s="654"/>
      <c r="F66" s="654"/>
      <c r="G66" s="654"/>
      <c r="H66" s="654"/>
      <c r="I66" s="654"/>
      <c r="J66" s="654"/>
    </row>
    <row r="67" spans="1:10">
      <c r="A67" s="669"/>
      <c r="B67" s="654"/>
      <c r="C67" s="654"/>
      <c r="D67" s="654"/>
      <c r="E67" s="654"/>
      <c r="F67" s="654"/>
      <c r="G67" s="654"/>
      <c r="H67" s="654"/>
      <c r="I67" s="654"/>
      <c r="J67" s="654"/>
    </row>
    <row r="68" spans="1:10">
      <c r="A68" s="669"/>
      <c r="B68" s="654"/>
      <c r="C68" s="654"/>
      <c r="D68" s="654"/>
      <c r="E68" s="654"/>
      <c r="F68" s="654"/>
      <c r="G68" s="654"/>
      <c r="H68" s="654"/>
      <c r="I68" s="654"/>
      <c r="J68" s="654"/>
    </row>
    <row r="69" spans="1:10">
      <c r="A69" s="669"/>
      <c r="B69" s="654"/>
      <c r="C69" s="654"/>
      <c r="D69" s="654"/>
      <c r="E69" s="654"/>
      <c r="F69" s="654"/>
      <c r="G69" s="654"/>
      <c r="H69" s="654"/>
      <c r="I69" s="654"/>
      <c r="J69" s="654"/>
    </row>
    <row r="70" spans="1:10">
      <c r="A70" s="669"/>
      <c r="B70" s="654"/>
      <c r="C70" s="654"/>
      <c r="D70" s="654"/>
      <c r="E70" s="654"/>
      <c r="F70" s="654"/>
      <c r="G70" s="654"/>
      <c r="H70" s="654"/>
      <c r="I70" s="654"/>
      <c r="J70" s="654"/>
    </row>
    <row r="71" spans="1:10">
      <c r="A71" s="669"/>
      <c r="B71" s="654"/>
      <c r="C71" s="654"/>
      <c r="D71" s="654"/>
      <c r="E71" s="654"/>
      <c r="F71" s="654"/>
      <c r="G71" s="654"/>
      <c r="H71" s="654"/>
      <c r="I71" s="654"/>
      <c r="J71" s="654"/>
    </row>
    <row r="72" spans="1:10">
      <c r="A72" s="669"/>
      <c r="B72" s="654"/>
      <c r="C72" s="654"/>
      <c r="D72" s="654"/>
      <c r="E72" s="654"/>
      <c r="F72" s="654"/>
      <c r="G72" s="654"/>
      <c r="H72" s="654"/>
      <c r="I72" s="654"/>
      <c r="J72" s="654"/>
    </row>
    <row r="73" spans="1:10">
      <c r="A73" s="669"/>
      <c r="B73" s="654"/>
      <c r="C73" s="654"/>
      <c r="D73" s="654"/>
      <c r="E73" s="654"/>
      <c r="F73" s="654"/>
      <c r="G73" s="654"/>
      <c r="H73" s="654"/>
      <c r="I73" s="654"/>
      <c r="J73" s="654"/>
    </row>
    <row r="74" spans="1:10">
      <c r="A74" s="669"/>
      <c r="B74" s="654"/>
      <c r="C74" s="654"/>
      <c r="D74" s="654"/>
      <c r="E74" s="654"/>
      <c r="F74" s="654"/>
      <c r="G74" s="654"/>
      <c r="H74" s="654"/>
      <c r="I74" s="654"/>
      <c r="J74" s="654"/>
    </row>
    <row r="75" spans="1:10">
      <c r="A75" s="669"/>
      <c r="B75" s="654"/>
      <c r="C75" s="654"/>
      <c r="D75" s="654"/>
      <c r="E75" s="654"/>
      <c r="F75" s="654"/>
      <c r="G75" s="654"/>
      <c r="H75" s="654"/>
      <c r="I75" s="654"/>
      <c r="J75" s="654"/>
    </row>
    <row r="76" spans="1:10">
      <c r="A76" s="669"/>
      <c r="B76" s="654"/>
      <c r="C76" s="654"/>
      <c r="D76" s="654"/>
      <c r="E76" s="654"/>
      <c r="F76" s="654"/>
      <c r="G76" s="654"/>
      <c r="H76" s="654"/>
      <c r="I76" s="654"/>
      <c r="J76" s="654"/>
    </row>
    <row r="77" spans="1:10">
      <c r="A77" s="669"/>
      <c r="B77" s="654"/>
      <c r="C77" s="654"/>
      <c r="D77" s="654"/>
      <c r="E77" s="654"/>
      <c r="F77" s="654"/>
      <c r="G77" s="654"/>
      <c r="H77" s="654"/>
      <c r="I77" s="654"/>
      <c r="J77" s="654"/>
    </row>
    <row r="78" spans="1:10">
      <c r="A78" s="669"/>
      <c r="B78" s="654"/>
      <c r="C78" s="654"/>
      <c r="D78" s="654"/>
      <c r="E78" s="654"/>
      <c r="F78" s="654"/>
      <c r="G78" s="654"/>
      <c r="H78" s="654"/>
      <c r="I78" s="654"/>
      <c r="J78" s="654"/>
    </row>
    <row r="79" spans="1:10">
      <c r="A79" s="669"/>
      <c r="B79" s="654"/>
      <c r="C79" s="654"/>
      <c r="D79" s="654"/>
      <c r="E79" s="654"/>
      <c r="F79" s="654"/>
      <c r="G79" s="654"/>
      <c r="H79" s="654"/>
      <c r="I79" s="654"/>
      <c r="J79" s="654"/>
    </row>
    <row r="80" spans="1:10">
      <c r="A80" s="669"/>
      <c r="B80" s="654"/>
      <c r="C80" s="654"/>
      <c r="D80" s="654"/>
      <c r="E80" s="654"/>
      <c r="F80" s="654"/>
      <c r="G80" s="654"/>
      <c r="H80" s="654"/>
      <c r="I80" s="654"/>
      <c r="J80" s="654"/>
    </row>
    <row r="81" spans="1:10">
      <c r="A81" s="669"/>
      <c r="B81" s="654"/>
      <c r="C81" s="654"/>
      <c r="D81" s="654"/>
      <c r="E81" s="654"/>
      <c r="F81" s="654"/>
      <c r="G81" s="654"/>
      <c r="H81" s="654"/>
      <c r="I81" s="654"/>
      <c r="J81" s="654"/>
    </row>
    <row r="82" spans="1:10">
      <c r="A82" s="669"/>
      <c r="B82" s="654"/>
      <c r="C82" s="654"/>
      <c r="D82" s="654"/>
      <c r="E82" s="654"/>
      <c r="F82" s="654"/>
      <c r="G82" s="654"/>
      <c r="H82" s="654"/>
      <c r="I82" s="654"/>
      <c r="J82" s="654"/>
    </row>
    <row r="83" spans="1:10">
      <c r="A83" s="669"/>
      <c r="B83" s="654"/>
      <c r="C83" s="654"/>
      <c r="D83" s="654"/>
      <c r="E83" s="654"/>
      <c r="F83" s="654"/>
      <c r="G83" s="654"/>
      <c r="H83" s="654"/>
      <c r="I83" s="654"/>
      <c r="J83" s="654"/>
    </row>
    <row r="84" spans="1:10">
      <c r="A84" s="669"/>
      <c r="B84" s="654"/>
      <c r="C84" s="654"/>
      <c r="D84" s="654"/>
      <c r="E84" s="654"/>
      <c r="F84" s="654"/>
      <c r="G84" s="654"/>
      <c r="H84" s="654"/>
      <c r="I84" s="654"/>
      <c r="J84" s="654"/>
    </row>
    <row r="85" spans="1:10">
      <c r="A85" s="669"/>
      <c r="B85" s="654"/>
      <c r="C85" s="654"/>
      <c r="D85" s="654"/>
      <c r="E85" s="654"/>
      <c r="F85" s="654"/>
      <c r="G85" s="654"/>
      <c r="H85" s="654"/>
      <c r="I85" s="654"/>
      <c r="J85" s="654"/>
    </row>
    <row r="86" spans="1:10">
      <c r="A86" s="669"/>
      <c r="B86" s="654"/>
      <c r="C86" s="654"/>
      <c r="D86" s="654"/>
      <c r="E86" s="654"/>
      <c r="F86" s="654"/>
      <c r="G86" s="654"/>
      <c r="H86" s="654"/>
      <c r="I86" s="654"/>
      <c r="J86" s="654"/>
    </row>
    <row r="87" spans="1:10">
      <c r="A87" s="669"/>
      <c r="B87" s="654"/>
      <c r="C87" s="654"/>
      <c r="D87" s="654"/>
      <c r="E87" s="654"/>
      <c r="F87" s="654"/>
      <c r="G87" s="654"/>
      <c r="H87" s="654"/>
      <c r="I87" s="654"/>
      <c r="J87" s="654"/>
    </row>
    <row r="88" spans="1:10">
      <c r="A88" s="669"/>
      <c r="B88" s="654"/>
      <c r="C88" s="654"/>
      <c r="D88" s="654"/>
      <c r="E88" s="654"/>
      <c r="F88" s="654"/>
      <c r="G88" s="654"/>
      <c r="H88" s="654"/>
      <c r="I88" s="654"/>
      <c r="J88" s="654"/>
    </row>
    <row r="89" spans="1:10">
      <c r="A89" s="669"/>
      <c r="B89" s="654"/>
      <c r="C89" s="654"/>
      <c r="D89" s="654"/>
      <c r="E89" s="654"/>
      <c r="F89" s="654"/>
      <c r="G89" s="654"/>
      <c r="H89" s="654"/>
      <c r="I89" s="654"/>
      <c r="J89" s="654"/>
    </row>
    <row r="90" spans="1:10">
      <c r="A90" s="669"/>
      <c r="B90" s="654"/>
      <c r="C90" s="654"/>
      <c r="D90" s="654"/>
      <c r="E90" s="654"/>
      <c r="F90" s="654"/>
      <c r="G90" s="654"/>
      <c r="H90" s="654"/>
      <c r="I90" s="654"/>
      <c r="J90" s="654"/>
    </row>
    <row r="91" spans="1:10">
      <c r="A91" s="669"/>
      <c r="B91" s="654"/>
      <c r="C91" s="654"/>
      <c r="D91" s="654"/>
      <c r="E91" s="654"/>
      <c r="F91" s="654"/>
      <c r="G91" s="654"/>
      <c r="H91" s="654"/>
      <c r="I91" s="654"/>
      <c r="J91" s="654"/>
    </row>
    <row r="92" spans="1:10">
      <c r="A92" s="669"/>
      <c r="B92" s="654"/>
      <c r="C92" s="654"/>
      <c r="D92" s="654"/>
      <c r="E92" s="654"/>
      <c r="F92" s="654"/>
      <c r="G92" s="654"/>
      <c r="H92" s="654"/>
      <c r="I92" s="654"/>
      <c r="J92" s="654"/>
    </row>
    <row r="93" spans="1:10">
      <c r="A93" s="669"/>
      <c r="B93" s="654"/>
      <c r="C93" s="654"/>
      <c r="D93" s="654"/>
      <c r="E93" s="654"/>
      <c r="F93" s="654"/>
      <c r="G93" s="654"/>
      <c r="H93" s="654"/>
      <c r="I93" s="654"/>
      <c r="J93" s="654"/>
    </row>
    <row r="94" spans="1:10">
      <c r="A94" s="669"/>
      <c r="B94" s="654"/>
      <c r="C94" s="654"/>
      <c r="D94" s="654"/>
      <c r="E94" s="654"/>
      <c r="F94" s="654"/>
      <c r="G94" s="654"/>
      <c r="H94" s="654"/>
      <c r="I94" s="654"/>
      <c r="J94" s="654"/>
    </row>
    <row r="95" spans="1:10">
      <c r="A95" s="669"/>
      <c r="B95" s="654"/>
      <c r="C95" s="654"/>
      <c r="D95" s="654"/>
      <c r="E95" s="654"/>
      <c r="F95" s="654"/>
      <c r="G95" s="654"/>
      <c r="H95" s="654"/>
      <c r="I95" s="654"/>
      <c r="J95" s="654"/>
    </row>
    <row r="96" spans="1:10">
      <c r="A96" s="669"/>
      <c r="B96" s="654"/>
      <c r="C96" s="654"/>
      <c r="D96" s="654"/>
      <c r="E96" s="654"/>
      <c r="F96" s="654"/>
      <c r="G96" s="654"/>
      <c r="H96" s="654"/>
      <c r="I96" s="654"/>
      <c r="J96" s="654"/>
    </row>
    <row r="97" spans="1:10">
      <c r="A97" s="669"/>
      <c r="B97" s="654"/>
      <c r="C97" s="654"/>
      <c r="D97" s="654"/>
      <c r="E97" s="654"/>
      <c r="F97" s="654"/>
      <c r="G97" s="654"/>
      <c r="H97" s="654"/>
      <c r="I97" s="654"/>
      <c r="J97" s="654"/>
    </row>
    <row r="98" spans="1:10">
      <c r="A98" s="669"/>
      <c r="B98" s="654"/>
      <c r="C98" s="654"/>
      <c r="D98" s="654"/>
      <c r="E98" s="654"/>
      <c r="F98" s="654"/>
      <c r="G98" s="654"/>
      <c r="H98" s="654"/>
      <c r="I98" s="654"/>
      <c r="J98" s="654"/>
    </row>
    <row r="99" spans="1:10">
      <c r="A99" s="669"/>
      <c r="B99" s="654"/>
      <c r="C99" s="654"/>
      <c r="D99" s="654"/>
      <c r="E99" s="654"/>
      <c r="F99" s="654"/>
      <c r="G99" s="654"/>
      <c r="H99" s="654"/>
      <c r="I99" s="654"/>
      <c r="J99" s="654"/>
    </row>
    <row r="100" spans="1:10">
      <c r="A100" s="669"/>
      <c r="B100" s="654"/>
      <c r="C100" s="654"/>
      <c r="D100" s="654"/>
      <c r="E100" s="654"/>
      <c r="F100" s="654"/>
      <c r="G100" s="654"/>
      <c r="H100" s="654"/>
      <c r="I100" s="654"/>
      <c r="J100" s="654"/>
    </row>
    <row r="101" spans="1:10">
      <c r="A101" s="669"/>
      <c r="B101" s="654"/>
      <c r="C101" s="654"/>
      <c r="D101" s="654"/>
      <c r="E101" s="654"/>
      <c r="F101" s="654"/>
      <c r="G101" s="654"/>
      <c r="H101" s="654"/>
      <c r="I101" s="654"/>
      <c r="J101" s="654"/>
    </row>
    <row r="102" spans="1:10">
      <c r="A102" s="669"/>
      <c r="B102" s="654"/>
      <c r="C102" s="654"/>
      <c r="D102" s="654"/>
      <c r="E102" s="654"/>
      <c r="F102" s="654"/>
      <c r="G102" s="654"/>
      <c r="H102" s="654"/>
      <c r="I102" s="654"/>
      <c r="J102" s="654"/>
    </row>
    <row r="103" spans="1:10">
      <c r="A103" s="669"/>
      <c r="B103" s="654"/>
      <c r="C103" s="654"/>
      <c r="D103" s="654"/>
      <c r="E103" s="654"/>
      <c r="F103" s="654"/>
      <c r="G103" s="654"/>
      <c r="H103" s="654"/>
      <c r="I103" s="654"/>
      <c r="J103" s="654"/>
    </row>
    <row r="104" spans="1:10">
      <c r="A104" s="669"/>
      <c r="B104" s="654"/>
      <c r="C104" s="654"/>
      <c r="D104" s="654"/>
      <c r="E104" s="654"/>
      <c r="F104" s="654"/>
      <c r="G104" s="654"/>
      <c r="H104" s="654"/>
      <c r="I104" s="654"/>
      <c r="J104" s="654"/>
    </row>
    <row r="105" spans="1:10">
      <c r="A105" s="669"/>
      <c r="B105" s="654"/>
      <c r="C105" s="654"/>
      <c r="D105" s="654"/>
      <c r="E105" s="654"/>
      <c r="F105" s="654"/>
      <c r="G105" s="654"/>
      <c r="H105" s="654"/>
      <c r="I105" s="654"/>
      <c r="J105" s="654"/>
    </row>
    <row r="106" spans="1:10">
      <c r="A106" s="669"/>
      <c r="B106" s="654"/>
      <c r="C106" s="654"/>
      <c r="D106" s="654"/>
      <c r="E106" s="654"/>
      <c r="F106" s="654"/>
      <c r="G106" s="654"/>
      <c r="H106" s="654"/>
      <c r="I106" s="654"/>
      <c r="J106" s="654"/>
    </row>
    <row r="107" spans="1:10">
      <c r="A107" s="669"/>
      <c r="B107" s="654"/>
      <c r="C107" s="654"/>
      <c r="D107" s="654"/>
      <c r="E107" s="654"/>
      <c r="F107" s="654"/>
      <c r="G107" s="654"/>
      <c r="H107" s="654"/>
      <c r="I107" s="654"/>
      <c r="J107" s="654"/>
    </row>
    <row r="108" spans="1:10">
      <c r="A108" s="669"/>
      <c r="B108" s="654"/>
      <c r="C108" s="654"/>
      <c r="D108" s="654"/>
      <c r="E108" s="654"/>
      <c r="F108" s="654"/>
      <c r="G108" s="654"/>
      <c r="H108" s="654"/>
      <c r="I108" s="654"/>
      <c r="J108" s="654"/>
    </row>
    <row r="109" spans="1:10">
      <c r="A109" s="669"/>
      <c r="B109" s="654"/>
      <c r="C109" s="654"/>
      <c r="D109" s="654"/>
      <c r="E109" s="654"/>
      <c r="F109" s="654"/>
      <c r="G109" s="654"/>
      <c r="H109" s="654"/>
      <c r="I109" s="654"/>
      <c r="J109" s="654"/>
    </row>
    <row r="110" spans="1:10">
      <c r="A110" s="669"/>
      <c r="B110" s="654"/>
      <c r="C110" s="654"/>
      <c r="D110" s="654"/>
      <c r="E110" s="654"/>
      <c r="F110" s="654"/>
      <c r="G110" s="654"/>
      <c r="H110" s="654"/>
      <c r="I110" s="654"/>
      <c r="J110" s="654"/>
    </row>
    <row r="111" spans="1:10">
      <c r="A111" s="669"/>
      <c r="B111" s="654"/>
      <c r="C111" s="654"/>
      <c r="D111" s="654"/>
      <c r="E111" s="654"/>
      <c r="F111" s="654"/>
      <c r="G111" s="654"/>
      <c r="H111" s="654"/>
      <c r="I111" s="654"/>
      <c r="J111" s="654"/>
    </row>
    <row r="112" spans="1:10">
      <c r="A112" s="669"/>
      <c r="B112" s="654"/>
      <c r="C112" s="654"/>
      <c r="D112" s="654"/>
      <c r="E112" s="654"/>
      <c r="F112" s="654"/>
      <c r="G112" s="654"/>
      <c r="H112" s="654"/>
      <c r="I112" s="654"/>
      <c r="J112" s="654"/>
    </row>
    <row r="113" spans="1:10">
      <c r="A113" s="669"/>
      <c r="B113" s="654"/>
      <c r="C113" s="654"/>
      <c r="D113" s="654"/>
      <c r="E113" s="654"/>
      <c r="F113" s="654"/>
      <c r="G113" s="654"/>
      <c r="H113" s="654"/>
      <c r="I113" s="654"/>
      <c r="J113" s="654"/>
    </row>
    <row r="114" spans="1:10">
      <c r="A114" s="669"/>
      <c r="B114" s="654"/>
      <c r="C114" s="654"/>
      <c r="D114" s="654"/>
      <c r="E114" s="654"/>
      <c r="F114" s="654"/>
      <c r="G114" s="654"/>
      <c r="H114" s="654"/>
      <c r="I114" s="654"/>
      <c r="J114" s="654"/>
    </row>
    <row r="115" spans="1:10">
      <c r="A115" s="669"/>
      <c r="B115" s="654"/>
      <c r="C115" s="654"/>
      <c r="D115" s="654"/>
      <c r="E115" s="654"/>
      <c r="F115" s="654"/>
      <c r="G115" s="654"/>
      <c r="H115" s="654"/>
      <c r="I115" s="654"/>
      <c r="J115" s="654"/>
    </row>
    <row r="116" spans="1:10">
      <c r="A116" s="669"/>
      <c r="B116" s="654"/>
      <c r="C116" s="654"/>
      <c r="D116" s="654"/>
      <c r="E116" s="654"/>
      <c r="F116" s="654"/>
      <c r="G116" s="654"/>
      <c r="H116" s="654"/>
      <c r="I116" s="654"/>
      <c r="J116" s="654"/>
    </row>
    <row r="117" spans="1:10">
      <c r="A117" s="669"/>
      <c r="B117" s="654"/>
      <c r="C117" s="654"/>
      <c r="D117" s="654"/>
      <c r="E117" s="654"/>
      <c r="F117" s="654"/>
      <c r="G117" s="654"/>
      <c r="H117" s="654"/>
      <c r="I117" s="654"/>
      <c r="J117" s="654"/>
    </row>
    <row r="118" spans="1:10">
      <c r="A118" s="669"/>
      <c r="B118" s="654"/>
      <c r="C118" s="654"/>
      <c r="D118" s="654"/>
      <c r="E118" s="654"/>
      <c r="F118" s="654"/>
      <c r="G118" s="654"/>
      <c r="H118" s="654"/>
      <c r="I118" s="654"/>
      <c r="J118" s="654"/>
    </row>
    <row r="119" spans="1:10">
      <c r="A119" s="669"/>
      <c r="B119" s="654"/>
      <c r="C119" s="654"/>
      <c r="D119" s="654"/>
      <c r="E119" s="654"/>
      <c r="F119" s="654"/>
      <c r="G119" s="654"/>
      <c r="H119" s="654"/>
      <c r="I119" s="654"/>
      <c r="J119" s="654"/>
    </row>
    <row r="120" spans="1:10">
      <c r="A120" s="669"/>
      <c r="B120" s="654"/>
      <c r="C120" s="654"/>
      <c r="D120" s="654"/>
      <c r="E120" s="654"/>
      <c r="F120" s="654"/>
      <c r="G120" s="654"/>
      <c r="H120" s="654"/>
      <c r="I120" s="654"/>
      <c r="J120" s="654"/>
    </row>
    <row r="121" spans="1:10">
      <c r="A121" s="669"/>
      <c r="B121" s="654"/>
      <c r="C121" s="654"/>
      <c r="D121" s="654"/>
      <c r="E121" s="654"/>
      <c r="F121" s="654"/>
      <c r="G121" s="654"/>
      <c r="H121" s="654"/>
      <c r="I121" s="654"/>
      <c r="J121" s="654"/>
    </row>
    <row r="122" spans="1:10">
      <c r="A122" s="669"/>
      <c r="B122" s="654"/>
      <c r="C122" s="654"/>
      <c r="D122" s="654"/>
      <c r="E122" s="654"/>
      <c r="F122" s="654"/>
      <c r="G122" s="654"/>
      <c r="H122" s="654"/>
      <c r="I122" s="654"/>
      <c r="J122" s="654"/>
    </row>
    <row r="123" spans="1:10">
      <c r="A123" s="669"/>
      <c r="B123" s="654"/>
      <c r="C123" s="654"/>
      <c r="D123" s="654"/>
      <c r="E123" s="654"/>
      <c r="F123" s="654"/>
      <c r="G123" s="654"/>
      <c r="H123" s="654"/>
      <c r="I123" s="654"/>
      <c r="J123" s="654"/>
    </row>
    <row r="124" spans="1:10">
      <c r="A124" s="669"/>
      <c r="B124" s="654"/>
      <c r="C124" s="654"/>
      <c r="D124" s="654"/>
      <c r="E124" s="654"/>
      <c r="F124" s="654"/>
      <c r="G124" s="654"/>
      <c r="H124" s="654"/>
      <c r="I124" s="654"/>
      <c r="J124" s="654"/>
    </row>
    <row r="125" spans="1:10">
      <c r="A125" s="669"/>
      <c r="B125" s="654"/>
      <c r="C125" s="654"/>
      <c r="D125" s="654"/>
      <c r="E125" s="654"/>
      <c r="F125" s="654"/>
      <c r="G125" s="654"/>
      <c r="H125" s="654"/>
      <c r="I125" s="654"/>
      <c r="J125" s="654"/>
    </row>
    <row r="126" spans="1:10">
      <c r="A126" s="669"/>
      <c r="B126" s="654"/>
      <c r="C126" s="654"/>
      <c r="D126" s="654"/>
      <c r="E126" s="654"/>
      <c r="F126" s="654"/>
      <c r="G126" s="654"/>
      <c r="H126" s="654"/>
      <c r="I126" s="654"/>
      <c r="J126" s="654"/>
    </row>
    <row r="127" spans="1:10">
      <c r="A127" s="669"/>
      <c r="B127" s="654"/>
      <c r="C127" s="654"/>
      <c r="D127" s="654"/>
      <c r="E127" s="654"/>
      <c r="F127" s="654"/>
      <c r="G127" s="654"/>
      <c r="H127" s="654"/>
      <c r="I127" s="654"/>
      <c r="J127" s="654"/>
    </row>
    <row r="128" spans="1:10">
      <c r="A128" s="669"/>
      <c r="B128" s="654"/>
      <c r="C128" s="654"/>
      <c r="D128" s="654"/>
      <c r="E128" s="654"/>
      <c r="F128" s="654"/>
      <c r="G128" s="654"/>
      <c r="H128" s="654"/>
      <c r="I128" s="654"/>
      <c r="J128" s="654"/>
    </row>
    <row r="129" spans="1:10">
      <c r="A129" s="669"/>
      <c r="B129" s="654"/>
      <c r="C129" s="654"/>
      <c r="D129" s="654"/>
      <c r="E129" s="654"/>
      <c r="F129" s="654"/>
      <c r="G129" s="654"/>
      <c r="H129" s="654"/>
      <c r="I129" s="654"/>
      <c r="J129" s="654"/>
    </row>
    <row r="130" spans="1:10">
      <c r="A130" s="669"/>
      <c r="B130" s="654"/>
      <c r="C130" s="654"/>
      <c r="D130" s="654"/>
      <c r="E130" s="654"/>
      <c r="F130" s="654"/>
      <c r="G130" s="654"/>
      <c r="H130" s="654"/>
      <c r="I130" s="654"/>
      <c r="J130" s="654"/>
    </row>
    <row r="131" spans="1:10">
      <c r="A131" s="669"/>
      <c r="B131" s="654"/>
      <c r="C131" s="654"/>
      <c r="D131" s="654"/>
      <c r="E131" s="654"/>
      <c r="F131" s="654"/>
      <c r="G131" s="654"/>
      <c r="H131" s="654"/>
      <c r="I131" s="654"/>
      <c r="J131" s="654"/>
    </row>
    <row r="132" spans="1:10">
      <c r="A132" s="669"/>
      <c r="B132" s="654"/>
      <c r="C132" s="654"/>
      <c r="D132" s="654"/>
      <c r="E132" s="654"/>
      <c r="F132" s="654"/>
      <c r="G132" s="654"/>
      <c r="H132" s="654"/>
      <c r="I132" s="654"/>
      <c r="J132" s="654"/>
    </row>
    <row r="133" spans="1:10">
      <c r="A133" s="669"/>
      <c r="B133" s="654"/>
      <c r="C133" s="654"/>
      <c r="D133" s="654"/>
      <c r="E133" s="654"/>
      <c r="F133" s="654"/>
      <c r="G133" s="654"/>
      <c r="H133" s="654"/>
      <c r="I133" s="654"/>
      <c r="J133" s="654"/>
    </row>
    <row r="134" spans="1:10">
      <c r="A134" s="669"/>
      <c r="B134" s="654"/>
      <c r="C134" s="654"/>
      <c r="D134" s="654"/>
      <c r="E134" s="654"/>
      <c r="F134" s="654"/>
      <c r="G134" s="654"/>
      <c r="H134" s="654"/>
      <c r="I134" s="654"/>
      <c r="J134" s="654"/>
    </row>
    <row r="135" spans="1:10">
      <c r="A135" s="669"/>
      <c r="B135" s="654"/>
      <c r="C135" s="654"/>
      <c r="D135" s="654"/>
      <c r="E135" s="654"/>
      <c r="F135" s="654"/>
      <c r="G135" s="654"/>
      <c r="H135" s="654"/>
      <c r="I135" s="654"/>
      <c r="J135" s="654"/>
    </row>
    <row r="136" spans="1:10">
      <c r="A136" s="669"/>
      <c r="B136" s="654"/>
      <c r="C136" s="654"/>
      <c r="D136" s="654"/>
      <c r="E136" s="654"/>
      <c r="F136" s="654"/>
      <c r="G136" s="654"/>
      <c r="H136" s="654"/>
      <c r="I136" s="654"/>
      <c r="J136" s="654"/>
    </row>
    <row r="137" spans="1:10">
      <c r="A137" s="669"/>
      <c r="B137" s="654"/>
      <c r="C137" s="654"/>
      <c r="D137" s="654"/>
      <c r="E137" s="654"/>
      <c r="F137" s="654"/>
      <c r="G137" s="654"/>
      <c r="H137" s="654"/>
      <c r="I137" s="654"/>
      <c r="J137" s="654"/>
    </row>
    <row r="138" spans="1:10">
      <c r="A138" s="669"/>
      <c r="B138" s="654"/>
      <c r="C138" s="654"/>
      <c r="D138" s="654"/>
      <c r="E138" s="654"/>
      <c r="F138" s="654"/>
      <c r="G138" s="654"/>
      <c r="H138" s="654"/>
      <c r="I138" s="654"/>
      <c r="J138" s="654"/>
    </row>
    <row r="139" spans="1:10">
      <c r="A139" s="669"/>
      <c r="B139" s="654"/>
      <c r="C139" s="654"/>
      <c r="D139" s="654"/>
      <c r="E139" s="654"/>
      <c r="F139" s="654"/>
      <c r="G139" s="654"/>
      <c r="H139" s="654"/>
      <c r="I139" s="654"/>
      <c r="J139" s="654"/>
    </row>
    <row r="140" spans="1:10">
      <c r="A140" s="669"/>
      <c r="B140" s="654"/>
      <c r="C140" s="654"/>
      <c r="D140" s="654"/>
      <c r="E140" s="654"/>
      <c r="F140" s="654"/>
      <c r="G140" s="654"/>
      <c r="H140" s="654"/>
      <c r="I140" s="654"/>
      <c r="J140" s="654"/>
    </row>
    <row r="141" spans="1:10">
      <c r="A141" s="669"/>
      <c r="B141" s="654"/>
      <c r="C141" s="654"/>
      <c r="D141" s="654"/>
      <c r="E141" s="654"/>
      <c r="F141" s="654"/>
      <c r="G141" s="654"/>
      <c r="H141" s="654"/>
      <c r="I141" s="654"/>
      <c r="J141" s="654"/>
    </row>
    <row r="142" spans="1:10">
      <c r="A142" s="669"/>
      <c r="B142" s="654"/>
      <c r="C142" s="654"/>
      <c r="D142" s="654"/>
      <c r="E142" s="654"/>
      <c r="F142" s="654"/>
      <c r="G142" s="654"/>
      <c r="H142" s="654"/>
      <c r="I142" s="654"/>
      <c r="J142" s="654"/>
    </row>
    <row r="143" spans="1:10">
      <c r="A143" s="669"/>
      <c r="B143" s="654"/>
      <c r="C143" s="654"/>
      <c r="D143" s="654"/>
      <c r="E143" s="654"/>
      <c r="F143" s="654"/>
      <c r="G143" s="654"/>
      <c r="H143" s="654"/>
      <c r="I143" s="654"/>
      <c r="J143" s="654"/>
    </row>
    <row r="144" spans="1:10">
      <c r="A144" s="669"/>
      <c r="B144" s="654"/>
      <c r="C144" s="654"/>
      <c r="D144" s="654"/>
      <c r="E144" s="654"/>
      <c r="F144" s="654"/>
      <c r="G144" s="654"/>
      <c r="H144" s="654"/>
      <c r="I144" s="654"/>
      <c r="J144" s="654"/>
    </row>
    <row r="145" spans="1:10">
      <c r="A145" s="669"/>
      <c r="B145" s="654"/>
      <c r="C145" s="654"/>
      <c r="D145" s="654"/>
      <c r="E145" s="654"/>
      <c r="F145" s="654"/>
      <c r="G145" s="654"/>
      <c r="H145" s="654"/>
      <c r="I145" s="654"/>
      <c r="J145" s="654"/>
    </row>
    <row r="146" spans="1:10">
      <c r="A146" s="669"/>
      <c r="B146" s="654"/>
      <c r="C146" s="654"/>
      <c r="D146" s="654"/>
      <c r="E146" s="654"/>
      <c r="F146" s="654"/>
      <c r="G146" s="654"/>
      <c r="H146" s="654"/>
      <c r="I146" s="654"/>
      <c r="J146" s="654"/>
    </row>
    <row r="147" spans="1:10">
      <c r="A147" s="669"/>
      <c r="B147" s="654"/>
      <c r="C147" s="654"/>
      <c r="D147" s="654"/>
      <c r="E147" s="654"/>
      <c r="F147" s="654"/>
      <c r="G147" s="654"/>
      <c r="H147" s="654"/>
      <c r="I147" s="654"/>
      <c r="J147" s="654"/>
    </row>
    <row r="148" spans="1:10">
      <c r="A148" s="669"/>
      <c r="B148" s="654"/>
      <c r="C148" s="654"/>
      <c r="D148" s="654"/>
      <c r="E148" s="654"/>
      <c r="F148" s="654"/>
      <c r="G148" s="654"/>
      <c r="H148" s="654"/>
      <c r="I148" s="654"/>
      <c r="J148" s="654"/>
    </row>
    <row r="149" spans="1:10">
      <c r="A149" s="669"/>
      <c r="B149" s="654"/>
      <c r="C149" s="654"/>
      <c r="D149" s="654"/>
      <c r="E149" s="654"/>
      <c r="F149" s="654"/>
      <c r="G149" s="654"/>
      <c r="H149" s="654"/>
      <c r="I149" s="654"/>
      <c r="J149" s="654"/>
    </row>
    <row r="150" spans="1:10">
      <c r="A150" s="669"/>
      <c r="B150" s="654"/>
      <c r="C150" s="654"/>
      <c r="D150" s="654"/>
      <c r="E150" s="654"/>
      <c r="F150" s="654"/>
      <c r="G150" s="654"/>
      <c r="H150" s="654"/>
      <c r="I150" s="654"/>
      <c r="J150" s="654"/>
    </row>
    <row r="151" spans="1:10">
      <c r="A151" s="669"/>
      <c r="B151" s="654"/>
      <c r="C151" s="654"/>
      <c r="D151" s="654"/>
      <c r="E151" s="654"/>
      <c r="F151" s="654"/>
      <c r="G151" s="654"/>
      <c r="H151" s="654"/>
      <c r="I151" s="654"/>
      <c r="J151" s="654"/>
    </row>
    <row r="152" spans="1:10">
      <c r="A152" s="669"/>
      <c r="B152" s="654"/>
      <c r="C152" s="654"/>
      <c r="D152" s="654"/>
      <c r="E152" s="654"/>
      <c r="F152" s="654"/>
      <c r="G152" s="654"/>
      <c r="H152" s="654"/>
      <c r="I152" s="654"/>
      <c r="J152" s="654"/>
    </row>
    <row r="153" spans="1:10">
      <c r="A153" s="669"/>
      <c r="B153" s="654"/>
      <c r="C153" s="654"/>
      <c r="D153" s="654"/>
      <c r="E153" s="654"/>
      <c r="F153" s="654"/>
      <c r="G153" s="654"/>
      <c r="H153" s="654"/>
      <c r="I153" s="654"/>
      <c r="J153" s="654"/>
    </row>
    <row r="154" spans="1:10">
      <c r="A154" s="669"/>
      <c r="B154" s="654"/>
      <c r="C154" s="654"/>
      <c r="D154" s="654"/>
      <c r="E154" s="654"/>
      <c r="F154" s="654"/>
      <c r="G154" s="654"/>
      <c r="H154" s="654"/>
      <c r="I154" s="654"/>
      <c r="J154" s="654"/>
    </row>
    <row r="155" spans="1:10">
      <c r="A155" s="669"/>
      <c r="B155" s="654"/>
      <c r="C155" s="654"/>
      <c r="D155" s="654"/>
      <c r="E155" s="654"/>
      <c r="F155" s="654"/>
      <c r="G155" s="654"/>
      <c r="H155" s="654"/>
      <c r="I155" s="654"/>
      <c r="J155" s="654"/>
    </row>
    <row r="156" spans="1:10">
      <c r="A156" s="669"/>
      <c r="B156" s="654"/>
      <c r="C156" s="654"/>
      <c r="D156" s="654"/>
      <c r="E156" s="654"/>
      <c r="F156" s="654"/>
      <c r="G156" s="654"/>
      <c r="H156" s="654"/>
      <c r="I156" s="654"/>
      <c r="J156" s="654"/>
    </row>
    <row r="157" spans="1:10">
      <c r="A157" s="669"/>
      <c r="B157" s="654"/>
      <c r="C157" s="654"/>
      <c r="D157" s="654"/>
      <c r="E157" s="654"/>
      <c r="F157" s="654"/>
      <c r="G157" s="654"/>
      <c r="H157" s="654"/>
      <c r="I157" s="654"/>
      <c r="J157" s="654"/>
    </row>
    <row r="158" spans="1:10">
      <c r="A158" s="669"/>
      <c r="B158" s="654"/>
      <c r="C158" s="654"/>
      <c r="D158" s="654"/>
      <c r="E158" s="654"/>
      <c r="F158" s="654"/>
      <c r="G158" s="654"/>
      <c r="H158" s="654"/>
      <c r="I158" s="654"/>
      <c r="J158" s="654"/>
    </row>
    <row r="159" spans="1:10">
      <c r="A159" s="669"/>
      <c r="B159" s="654"/>
      <c r="C159" s="654"/>
      <c r="D159" s="654"/>
      <c r="E159" s="654"/>
      <c r="F159" s="654"/>
      <c r="G159" s="654"/>
      <c r="H159" s="654"/>
      <c r="I159" s="654"/>
      <c r="J159" s="654"/>
    </row>
    <row r="160" spans="1:10">
      <c r="A160" s="669"/>
      <c r="B160" s="654"/>
      <c r="C160" s="654"/>
      <c r="D160" s="654"/>
      <c r="E160" s="654"/>
      <c r="F160" s="654"/>
      <c r="G160" s="654"/>
      <c r="H160" s="654"/>
      <c r="I160" s="654"/>
      <c r="J160" s="654"/>
    </row>
    <row r="161" spans="1:10">
      <c r="A161" s="669"/>
      <c r="B161" s="654"/>
      <c r="C161" s="654"/>
      <c r="D161" s="654"/>
      <c r="E161" s="654"/>
      <c r="F161" s="654"/>
      <c r="G161" s="654"/>
      <c r="H161" s="654"/>
      <c r="I161" s="654"/>
      <c r="J161" s="654"/>
    </row>
    <row r="162" spans="1:10">
      <c r="A162" s="669"/>
      <c r="B162" s="654"/>
      <c r="C162" s="654"/>
      <c r="D162" s="654"/>
      <c r="E162" s="654"/>
      <c r="F162" s="654"/>
      <c r="G162" s="654"/>
      <c r="H162" s="654"/>
      <c r="I162" s="654"/>
      <c r="J162" s="654"/>
    </row>
    <row r="163" spans="1:10">
      <c r="A163" s="669"/>
      <c r="B163" s="654"/>
      <c r="C163" s="654"/>
      <c r="D163" s="654"/>
      <c r="E163" s="654"/>
      <c r="F163" s="654"/>
      <c r="G163" s="654"/>
      <c r="H163" s="654"/>
      <c r="I163" s="654"/>
      <c r="J163" s="654"/>
    </row>
    <row r="164" spans="1:10">
      <c r="A164" s="669"/>
      <c r="B164" s="654"/>
      <c r="C164" s="654"/>
      <c r="D164" s="654"/>
      <c r="E164" s="654"/>
      <c r="F164" s="654"/>
      <c r="G164" s="654"/>
      <c r="H164" s="654"/>
      <c r="I164" s="654"/>
      <c r="J164" s="654"/>
    </row>
    <row r="165" spans="1:10">
      <c r="A165" s="669"/>
      <c r="B165" s="654"/>
      <c r="C165" s="654"/>
      <c r="D165" s="654"/>
      <c r="E165" s="654"/>
      <c r="F165" s="654"/>
      <c r="G165" s="654"/>
      <c r="H165" s="654"/>
      <c r="I165" s="654"/>
      <c r="J165" s="654"/>
    </row>
    <row r="166" spans="1:10">
      <c r="A166" s="669"/>
      <c r="B166" s="654"/>
      <c r="C166" s="654"/>
      <c r="D166" s="654"/>
      <c r="E166" s="654"/>
      <c r="F166" s="654"/>
      <c r="G166" s="654"/>
      <c r="H166" s="654"/>
      <c r="I166" s="654"/>
      <c r="J166" s="654"/>
    </row>
    <row r="167" spans="1:10">
      <c r="A167" s="669"/>
      <c r="B167" s="654"/>
      <c r="C167" s="654"/>
      <c r="D167" s="654"/>
      <c r="E167" s="654"/>
      <c r="F167" s="654"/>
      <c r="G167" s="654"/>
      <c r="H167" s="654"/>
      <c r="I167" s="654"/>
      <c r="J167" s="654"/>
    </row>
    <row r="168" spans="1:10">
      <c r="A168" s="669"/>
      <c r="B168" s="654"/>
      <c r="C168" s="654"/>
      <c r="D168" s="654"/>
      <c r="E168" s="654"/>
      <c r="F168" s="654"/>
      <c r="G168" s="654"/>
      <c r="H168" s="654"/>
      <c r="I168" s="654"/>
      <c r="J168" s="654"/>
    </row>
    <row r="169" spans="1:10">
      <c r="A169" s="669"/>
      <c r="B169" s="654"/>
      <c r="C169" s="654"/>
      <c r="D169" s="654"/>
      <c r="E169" s="654"/>
      <c r="F169" s="654"/>
      <c r="G169" s="654"/>
      <c r="H169" s="654"/>
      <c r="I169" s="654"/>
      <c r="J169" s="654"/>
    </row>
    <row r="170" spans="1:10">
      <c r="A170" s="669"/>
      <c r="B170" s="654"/>
      <c r="C170" s="654"/>
      <c r="D170" s="654"/>
      <c r="E170" s="654"/>
      <c r="F170" s="654"/>
      <c r="G170" s="654"/>
      <c r="H170" s="654"/>
      <c r="I170" s="654"/>
      <c r="J170" s="654"/>
    </row>
    <row r="171" spans="1:10">
      <c r="A171" s="669"/>
      <c r="B171" s="654"/>
      <c r="C171" s="654"/>
      <c r="D171" s="654"/>
      <c r="E171" s="654"/>
      <c r="F171" s="654"/>
      <c r="G171" s="654"/>
      <c r="H171" s="654"/>
      <c r="I171" s="654"/>
      <c r="J171" s="654"/>
    </row>
    <row r="172" spans="1:10">
      <c r="A172" s="669"/>
      <c r="B172" s="654"/>
      <c r="C172" s="654"/>
      <c r="D172" s="654"/>
      <c r="E172" s="654"/>
      <c r="F172" s="654"/>
      <c r="G172" s="654"/>
      <c r="H172" s="654"/>
      <c r="I172" s="654"/>
      <c r="J172" s="654"/>
    </row>
    <row r="173" spans="1:10">
      <c r="A173" s="669"/>
      <c r="B173" s="654"/>
      <c r="C173" s="654"/>
      <c r="D173" s="654"/>
      <c r="E173" s="654"/>
      <c r="F173" s="654"/>
      <c r="G173" s="654"/>
      <c r="H173" s="654"/>
      <c r="I173" s="654"/>
      <c r="J173" s="654"/>
    </row>
    <row r="174" spans="1:10">
      <c r="A174" s="669"/>
      <c r="B174" s="654"/>
      <c r="C174" s="654"/>
      <c r="D174" s="654"/>
      <c r="E174" s="654"/>
      <c r="F174" s="654"/>
      <c r="G174" s="654"/>
      <c r="H174" s="654"/>
      <c r="I174" s="654"/>
      <c r="J174" s="654"/>
    </row>
    <row r="175" spans="1:10">
      <c r="A175" s="669"/>
      <c r="B175" s="654"/>
      <c r="C175" s="654"/>
      <c r="D175" s="654"/>
      <c r="E175" s="654"/>
      <c r="F175" s="654"/>
      <c r="G175" s="654"/>
      <c r="H175" s="654"/>
      <c r="I175" s="654"/>
      <c r="J175" s="654"/>
    </row>
    <row r="176" spans="1:10">
      <c r="A176" s="669"/>
      <c r="B176" s="654"/>
      <c r="C176" s="654"/>
      <c r="D176" s="654"/>
      <c r="E176" s="654"/>
      <c r="F176" s="654"/>
      <c r="G176" s="654"/>
      <c r="H176" s="654"/>
      <c r="I176" s="654"/>
      <c r="J176" s="654"/>
    </row>
    <row r="177" spans="1:10">
      <c r="A177" s="669"/>
      <c r="B177" s="654"/>
      <c r="C177" s="654"/>
      <c r="D177" s="654"/>
      <c r="E177" s="654"/>
      <c r="F177" s="654"/>
      <c r="G177" s="654"/>
      <c r="H177" s="654"/>
      <c r="I177" s="654"/>
      <c r="J177" s="654"/>
    </row>
    <row r="178" spans="1:10">
      <c r="A178" s="669"/>
      <c r="B178" s="654"/>
      <c r="C178" s="654"/>
      <c r="D178" s="654"/>
      <c r="E178" s="654"/>
      <c r="F178" s="654"/>
      <c r="G178" s="654"/>
      <c r="H178" s="654"/>
      <c r="I178" s="654"/>
      <c r="J178" s="654"/>
    </row>
    <row r="179" spans="1:10">
      <c r="A179" s="669"/>
      <c r="B179" s="654"/>
      <c r="C179" s="654"/>
      <c r="D179" s="654"/>
      <c r="E179" s="654"/>
      <c r="F179" s="654"/>
      <c r="G179" s="654"/>
      <c r="H179" s="654"/>
      <c r="I179" s="654"/>
      <c r="J179" s="654"/>
    </row>
    <row r="180" spans="1:10">
      <c r="A180" s="669"/>
      <c r="B180" s="654"/>
      <c r="C180" s="654"/>
      <c r="D180" s="654"/>
      <c r="E180" s="654"/>
      <c r="F180" s="654"/>
      <c r="G180" s="654"/>
      <c r="H180" s="654"/>
      <c r="I180" s="654"/>
      <c r="J180" s="654"/>
    </row>
    <row r="181" spans="1:10">
      <c r="A181" s="669"/>
      <c r="B181" s="654"/>
      <c r="C181" s="654"/>
      <c r="D181" s="654"/>
      <c r="E181" s="654"/>
      <c r="F181" s="654"/>
      <c r="G181" s="654"/>
      <c r="H181" s="654"/>
      <c r="I181" s="654"/>
      <c r="J181" s="654"/>
    </row>
    <row r="182" spans="1:10">
      <c r="A182" s="669"/>
      <c r="B182" s="654"/>
      <c r="C182" s="654"/>
      <c r="D182" s="654"/>
      <c r="E182" s="654"/>
      <c r="F182" s="654"/>
      <c r="G182" s="654"/>
      <c r="H182" s="654"/>
      <c r="I182" s="654"/>
      <c r="J182" s="654"/>
    </row>
    <row r="183" spans="1:10">
      <c r="A183" s="669"/>
      <c r="B183" s="654"/>
      <c r="C183" s="654"/>
      <c r="D183" s="654"/>
      <c r="E183" s="654"/>
      <c r="F183" s="654"/>
      <c r="G183" s="654"/>
      <c r="H183" s="654"/>
      <c r="I183" s="654"/>
      <c r="J183" s="654"/>
    </row>
    <row r="184" spans="1:10">
      <c r="A184" s="669"/>
      <c r="B184" s="654"/>
      <c r="C184" s="654"/>
      <c r="D184" s="654"/>
      <c r="E184" s="654"/>
      <c r="F184" s="654"/>
      <c r="G184" s="654"/>
      <c r="H184" s="654"/>
      <c r="I184" s="654"/>
      <c r="J184" s="654"/>
    </row>
    <row r="185" spans="1:10">
      <c r="A185" s="669"/>
      <c r="B185" s="654"/>
      <c r="C185" s="654"/>
      <c r="D185" s="654"/>
      <c r="E185" s="654"/>
      <c r="F185" s="654"/>
      <c r="G185" s="654"/>
      <c r="H185" s="654"/>
      <c r="I185" s="654"/>
      <c r="J185" s="654"/>
    </row>
    <row r="186" spans="1:10">
      <c r="A186" s="669"/>
      <c r="B186" s="654"/>
      <c r="C186" s="654"/>
      <c r="D186" s="654"/>
      <c r="E186" s="654"/>
      <c r="F186" s="654"/>
      <c r="G186" s="654"/>
      <c r="H186" s="654"/>
      <c r="I186" s="654"/>
      <c r="J186" s="654"/>
    </row>
    <row r="187" spans="1:10">
      <c r="A187" s="669"/>
      <c r="B187" s="654"/>
      <c r="C187" s="654"/>
      <c r="D187" s="654"/>
      <c r="E187" s="654"/>
      <c r="F187" s="654"/>
      <c r="G187" s="654"/>
      <c r="H187" s="654"/>
      <c r="I187" s="654"/>
      <c r="J187" s="654"/>
    </row>
    <row r="188" spans="1:10">
      <c r="A188" s="669"/>
      <c r="B188" s="654"/>
      <c r="C188" s="654"/>
      <c r="D188" s="654"/>
      <c r="E188" s="654"/>
      <c r="F188" s="654"/>
      <c r="G188" s="654"/>
      <c r="H188" s="654"/>
      <c r="I188" s="654"/>
      <c r="J188" s="654"/>
    </row>
    <row r="189" spans="1:10">
      <c r="A189" s="669"/>
      <c r="B189" s="654"/>
      <c r="C189" s="654"/>
      <c r="D189" s="654"/>
      <c r="E189" s="654"/>
      <c r="F189" s="654"/>
      <c r="G189" s="654"/>
      <c r="H189" s="654"/>
      <c r="I189" s="654"/>
      <c r="J189" s="654"/>
    </row>
    <row r="190" spans="1:10">
      <c r="A190" s="669"/>
      <c r="B190" s="654"/>
      <c r="C190" s="654"/>
      <c r="D190" s="654"/>
      <c r="E190" s="654"/>
      <c r="F190" s="654"/>
      <c r="G190" s="654"/>
      <c r="H190" s="654"/>
      <c r="I190" s="654"/>
      <c r="J190" s="654"/>
    </row>
    <row r="191" spans="1:10">
      <c r="A191" s="669"/>
      <c r="B191" s="654"/>
      <c r="C191" s="654"/>
      <c r="D191" s="654"/>
      <c r="E191" s="654"/>
      <c r="F191" s="654"/>
      <c r="G191" s="654"/>
      <c r="H191" s="654"/>
      <c r="I191" s="654"/>
      <c r="J191" s="654"/>
    </row>
    <row r="192" spans="1:10">
      <c r="A192" s="669"/>
      <c r="B192" s="654"/>
      <c r="C192" s="654"/>
      <c r="D192" s="654"/>
      <c r="E192" s="654"/>
      <c r="F192" s="654"/>
      <c r="G192" s="654"/>
      <c r="H192" s="654"/>
      <c r="I192" s="654"/>
      <c r="J192" s="654"/>
    </row>
    <row r="193" spans="1:10">
      <c r="A193" s="669"/>
      <c r="B193" s="654"/>
      <c r="C193" s="654"/>
      <c r="D193" s="654"/>
      <c r="E193" s="654"/>
      <c r="F193" s="654"/>
      <c r="G193" s="654"/>
      <c r="H193" s="654"/>
      <c r="I193" s="654"/>
      <c r="J193" s="654"/>
    </row>
    <row r="194" spans="1:10">
      <c r="A194" s="669"/>
      <c r="B194" s="654"/>
      <c r="C194" s="654"/>
      <c r="D194" s="654"/>
      <c r="E194" s="654"/>
      <c r="F194" s="654"/>
      <c r="G194" s="654"/>
      <c r="H194" s="654"/>
      <c r="I194" s="654"/>
      <c r="J194" s="654"/>
    </row>
    <row r="195" spans="1:10">
      <c r="A195" s="669"/>
      <c r="B195" s="654"/>
      <c r="C195" s="654"/>
      <c r="D195" s="654"/>
      <c r="E195" s="654"/>
      <c r="F195" s="654"/>
      <c r="G195" s="654"/>
      <c r="H195" s="654"/>
      <c r="I195" s="654"/>
      <c r="J195" s="654"/>
    </row>
    <row r="196" spans="1:10">
      <c r="A196" s="669"/>
      <c r="B196" s="654"/>
      <c r="C196" s="654"/>
      <c r="D196" s="654"/>
      <c r="E196" s="654"/>
      <c r="F196" s="654"/>
      <c r="G196" s="654"/>
      <c r="H196" s="654"/>
      <c r="I196" s="654"/>
      <c r="J196" s="654"/>
    </row>
    <row r="197" spans="1:10">
      <c r="A197" s="669"/>
      <c r="B197" s="654"/>
      <c r="C197" s="654"/>
      <c r="D197" s="654"/>
      <c r="E197" s="654"/>
      <c r="F197" s="654"/>
      <c r="G197" s="654"/>
      <c r="H197" s="654"/>
      <c r="I197" s="654"/>
      <c r="J197" s="654"/>
    </row>
    <row r="198" spans="1:10">
      <c r="A198" s="669"/>
      <c r="B198" s="654"/>
      <c r="C198" s="654"/>
      <c r="D198" s="654"/>
      <c r="E198" s="654"/>
      <c r="F198" s="654"/>
      <c r="G198" s="654"/>
      <c r="H198" s="654"/>
      <c r="I198" s="654"/>
      <c r="J198" s="654"/>
    </row>
    <row r="199" spans="1:10">
      <c r="A199" s="669"/>
      <c r="B199" s="654"/>
      <c r="C199" s="654"/>
      <c r="D199" s="654"/>
      <c r="E199" s="654"/>
      <c r="F199" s="654"/>
      <c r="G199" s="654"/>
      <c r="H199" s="654"/>
      <c r="I199" s="654"/>
      <c r="J199" s="654"/>
    </row>
    <row r="200" spans="1:10">
      <c r="A200" s="669"/>
      <c r="B200" s="654"/>
      <c r="C200" s="654"/>
      <c r="D200" s="654"/>
      <c r="E200" s="654"/>
      <c r="F200" s="654"/>
      <c r="G200" s="654"/>
      <c r="H200" s="654"/>
      <c r="I200" s="654"/>
      <c r="J200" s="654"/>
    </row>
    <row r="201" spans="1:10">
      <c r="A201" s="669"/>
      <c r="B201" s="654"/>
      <c r="C201" s="654"/>
      <c r="D201" s="654"/>
      <c r="E201" s="654"/>
      <c r="F201" s="654"/>
      <c r="G201" s="654"/>
      <c r="H201" s="654"/>
      <c r="I201" s="654"/>
      <c r="J201" s="654"/>
    </row>
    <row r="202" spans="1:10">
      <c r="A202" s="669"/>
      <c r="B202" s="654"/>
      <c r="C202" s="654"/>
      <c r="D202" s="654"/>
      <c r="E202" s="654"/>
      <c r="F202" s="654"/>
      <c r="G202" s="654"/>
      <c r="H202" s="654"/>
      <c r="I202" s="654"/>
      <c r="J202" s="654"/>
    </row>
    <row r="203" spans="1:10">
      <c r="A203" s="669"/>
      <c r="B203" s="654"/>
      <c r="C203" s="654"/>
      <c r="D203" s="654"/>
      <c r="E203" s="654"/>
      <c r="F203" s="654"/>
      <c r="G203" s="654"/>
      <c r="H203" s="654"/>
      <c r="I203" s="654"/>
      <c r="J203" s="654"/>
    </row>
    <row r="204" spans="1:10">
      <c r="A204" s="669"/>
      <c r="B204" s="654"/>
      <c r="C204" s="654"/>
      <c r="D204" s="654"/>
      <c r="E204" s="654"/>
      <c r="F204" s="654"/>
      <c r="G204" s="654"/>
      <c r="H204" s="654"/>
      <c r="I204" s="654"/>
      <c r="J204" s="654"/>
    </row>
    <row r="205" spans="1:10">
      <c r="A205" s="669"/>
      <c r="B205" s="654"/>
      <c r="C205" s="654"/>
      <c r="D205" s="654"/>
      <c r="E205" s="654"/>
      <c r="F205" s="654"/>
      <c r="G205" s="654"/>
      <c r="H205" s="654"/>
      <c r="I205" s="654"/>
      <c r="J205" s="654"/>
    </row>
    <row r="206" spans="1:10">
      <c r="A206" s="669"/>
      <c r="B206" s="654"/>
      <c r="C206" s="654"/>
      <c r="D206" s="654"/>
      <c r="E206" s="654"/>
      <c r="F206" s="654"/>
      <c r="G206" s="654"/>
      <c r="H206" s="654"/>
      <c r="I206" s="654"/>
      <c r="J206" s="654"/>
    </row>
    <row r="207" spans="1:10">
      <c r="A207" s="669"/>
      <c r="B207" s="654"/>
      <c r="C207" s="654"/>
      <c r="D207" s="654"/>
      <c r="E207" s="654"/>
      <c r="F207" s="654"/>
      <c r="G207" s="654"/>
      <c r="H207" s="654"/>
      <c r="I207" s="654"/>
      <c r="J207" s="654"/>
    </row>
    <row r="208" spans="1:10">
      <c r="A208" s="669"/>
      <c r="B208" s="654"/>
      <c r="C208" s="654"/>
      <c r="D208" s="654"/>
      <c r="E208" s="654"/>
      <c r="F208" s="654"/>
      <c r="G208" s="654"/>
      <c r="H208" s="654"/>
      <c r="I208" s="654"/>
      <c r="J208" s="654"/>
    </row>
    <row r="209" spans="1:10">
      <c r="A209" s="669"/>
      <c r="B209" s="654"/>
      <c r="C209" s="654"/>
      <c r="D209" s="654"/>
      <c r="E209" s="654"/>
      <c r="F209" s="654"/>
      <c r="G209" s="654"/>
      <c r="H209" s="654"/>
      <c r="I209" s="654"/>
      <c r="J209" s="654"/>
    </row>
    <row r="210" spans="1:10">
      <c r="A210" s="669"/>
      <c r="B210" s="654"/>
      <c r="C210" s="654"/>
      <c r="D210" s="654"/>
      <c r="E210" s="654"/>
      <c r="F210" s="654"/>
      <c r="G210" s="654"/>
      <c r="H210" s="654"/>
      <c r="I210" s="654"/>
      <c r="J210" s="654"/>
    </row>
    <row r="211" spans="1:10">
      <c r="A211" s="669"/>
      <c r="B211" s="654"/>
      <c r="C211" s="654"/>
      <c r="D211" s="654"/>
      <c r="E211" s="654"/>
      <c r="F211" s="654"/>
      <c r="G211" s="654"/>
      <c r="H211" s="654"/>
      <c r="I211" s="654"/>
      <c r="J211" s="654"/>
    </row>
    <row r="212" spans="1:10">
      <c r="A212" s="669"/>
      <c r="B212" s="654"/>
      <c r="C212" s="654"/>
      <c r="D212" s="654"/>
      <c r="E212" s="654"/>
      <c r="F212" s="654"/>
      <c r="G212" s="654"/>
      <c r="H212" s="654"/>
      <c r="I212" s="654"/>
      <c r="J212" s="654"/>
    </row>
    <row r="213" spans="1:10">
      <c r="A213" s="669"/>
      <c r="B213" s="654"/>
      <c r="C213" s="654"/>
      <c r="D213" s="654"/>
      <c r="E213" s="654"/>
      <c r="F213" s="654"/>
      <c r="G213" s="654"/>
      <c r="H213" s="654"/>
      <c r="I213" s="654"/>
      <c r="J213" s="654"/>
    </row>
    <row r="214" spans="1:10">
      <c r="A214" s="669"/>
      <c r="B214" s="654"/>
      <c r="C214" s="654"/>
      <c r="D214" s="654"/>
      <c r="E214" s="654"/>
      <c r="F214" s="654"/>
      <c r="G214" s="654"/>
      <c r="H214" s="654"/>
      <c r="I214" s="654"/>
      <c r="J214" s="654"/>
    </row>
    <row r="215" spans="1:10">
      <c r="A215" s="669"/>
      <c r="B215" s="654"/>
      <c r="C215" s="654"/>
      <c r="D215" s="654"/>
      <c r="E215" s="654"/>
      <c r="F215" s="654"/>
      <c r="G215" s="654"/>
      <c r="H215" s="654"/>
      <c r="I215" s="654"/>
      <c r="J215" s="654"/>
    </row>
    <row r="216" spans="1:10">
      <c r="A216" s="669"/>
      <c r="B216" s="654"/>
      <c r="C216" s="654"/>
      <c r="D216" s="654"/>
      <c r="E216" s="654"/>
      <c r="F216" s="654"/>
      <c r="G216" s="654"/>
      <c r="H216" s="654"/>
      <c r="I216" s="654"/>
      <c r="J216" s="654"/>
    </row>
    <row r="217" spans="1:10">
      <c r="A217" s="669"/>
      <c r="B217" s="654"/>
      <c r="C217" s="654"/>
      <c r="D217" s="654"/>
      <c r="E217" s="654"/>
      <c r="F217" s="654"/>
      <c r="G217" s="654"/>
      <c r="H217" s="654"/>
      <c r="I217" s="654"/>
      <c r="J217" s="654"/>
    </row>
    <row r="218" spans="1:10">
      <c r="A218" s="669"/>
      <c r="B218" s="654"/>
      <c r="C218" s="654"/>
      <c r="D218" s="654"/>
      <c r="E218" s="654"/>
      <c r="F218" s="654"/>
      <c r="G218" s="654"/>
      <c r="H218" s="654"/>
      <c r="I218" s="654"/>
      <c r="J218" s="654"/>
    </row>
    <row r="219" spans="1:10">
      <c r="A219" s="669"/>
      <c r="B219" s="654"/>
      <c r="C219" s="654"/>
      <c r="D219" s="654"/>
      <c r="E219" s="654"/>
      <c r="F219" s="654"/>
      <c r="G219" s="654"/>
      <c r="H219" s="654"/>
      <c r="I219" s="654"/>
      <c r="J219" s="654"/>
    </row>
    <row r="220" spans="1:10">
      <c r="A220" s="669"/>
      <c r="B220" s="654"/>
      <c r="C220" s="654"/>
      <c r="D220" s="654"/>
      <c r="E220" s="654"/>
      <c r="F220" s="654"/>
      <c r="G220" s="654"/>
      <c r="H220" s="654"/>
      <c r="I220" s="654"/>
      <c r="J220" s="654"/>
    </row>
    <row r="221" spans="1:10">
      <c r="A221" s="669"/>
      <c r="B221" s="654"/>
      <c r="C221" s="654"/>
      <c r="D221" s="654"/>
      <c r="E221" s="654"/>
      <c r="F221" s="654"/>
      <c r="G221" s="654"/>
      <c r="H221" s="654"/>
      <c r="I221" s="654"/>
      <c r="J221" s="654"/>
    </row>
    <row r="222" spans="1:10">
      <c r="A222" s="669"/>
      <c r="B222" s="654"/>
      <c r="C222" s="654"/>
      <c r="D222" s="654"/>
      <c r="E222" s="654"/>
      <c r="F222" s="654"/>
      <c r="G222" s="654"/>
      <c r="H222" s="654"/>
      <c r="I222" s="654"/>
      <c r="J222" s="654"/>
    </row>
    <row r="223" spans="1:10">
      <c r="A223" s="669"/>
      <c r="B223" s="654"/>
      <c r="C223" s="654"/>
      <c r="D223" s="654"/>
      <c r="E223" s="654"/>
      <c r="F223" s="654"/>
      <c r="G223" s="654"/>
      <c r="H223" s="654"/>
      <c r="I223" s="654"/>
      <c r="J223" s="654"/>
    </row>
    <row r="224" spans="1:10">
      <c r="A224" s="669"/>
      <c r="B224" s="654"/>
      <c r="C224" s="654"/>
      <c r="D224" s="654"/>
      <c r="E224" s="654"/>
      <c r="F224" s="654"/>
      <c r="G224" s="654"/>
      <c r="H224" s="654"/>
      <c r="I224" s="654"/>
      <c r="J224" s="654"/>
    </row>
    <row r="225" spans="1:10">
      <c r="A225" s="669"/>
      <c r="B225" s="654"/>
      <c r="C225" s="654"/>
      <c r="D225" s="654"/>
      <c r="E225" s="654"/>
      <c r="F225" s="654"/>
      <c r="G225" s="654"/>
      <c r="H225" s="654"/>
      <c r="I225" s="654"/>
      <c r="J225" s="654"/>
    </row>
    <row r="226" spans="1:10">
      <c r="A226" s="669"/>
      <c r="B226" s="654"/>
      <c r="C226" s="654"/>
      <c r="D226" s="654"/>
      <c r="E226" s="654"/>
      <c r="F226" s="654"/>
      <c r="G226" s="654"/>
      <c r="H226" s="654"/>
      <c r="I226" s="654"/>
      <c r="J226" s="654"/>
    </row>
    <row r="227" spans="1:10">
      <c r="A227" s="669"/>
      <c r="B227" s="654"/>
      <c r="C227" s="654"/>
      <c r="D227" s="654"/>
      <c r="E227" s="654"/>
      <c r="F227" s="654"/>
      <c r="G227" s="654"/>
      <c r="H227" s="654"/>
      <c r="I227" s="654"/>
      <c r="J227" s="654"/>
    </row>
    <row r="228" spans="1:10">
      <c r="A228" s="669"/>
      <c r="B228" s="654"/>
      <c r="C228" s="654"/>
      <c r="D228" s="654"/>
      <c r="E228" s="654"/>
      <c r="F228" s="654"/>
      <c r="G228" s="654"/>
      <c r="H228" s="654"/>
      <c r="I228" s="654"/>
      <c r="J228" s="654"/>
    </row>
    <row r="229" spans="1:10">
      <c r="A229" s="669"/>
      <c r="B229" s="654"/>
      <c r="C229" s="654"/>
      <c r="D229" s="654"/>
      <c r="E229" s="654"/>
      <c r="F229" s="654"/>
      <c r="G229" s="654"/>
      <c r="H229" s="654"/>
      <c r="I229" s="654"/>
      <c r="J229" s="654"/>
    </row>
    <row r="230" spans="1:10">
      <c r="A230" s="669"/>
      <c r="B230" s="654"/>
      <c r="C230" s="654"/>
      <c r="D230" s="654"/>
      <c r="E230" s="654"/>
      <c r="F230" s="654"/>
      <c r="G230" s="654"/>
      <c r="H230" s="654"/>
      <c r="I230" s="654"/>
      <c r="J230" s="654"/>
    </row>
    <row r="231" spans="1:10">
      <c r="A231" s="669"/>
      <c r="B231" s="654"/>
      <c r="C231" s="654"/>
      <c r="D231" s="654"/>
      <c r="E231" s="654"/>
      <c r="F231" s="654"/>
      <c r="G231" s="654"/>
      <c r="H231" s="654"/>
      <c r="I231" s="654"/>
      <c r="J231" s="654"/>
    </row>
    <row r="232" spans="1:10">
      <c r="A232" s="669"/>
      <c r="B232" s="654"/>
      <c r="C232" s="654"/>
      <c r="D232" s="654"/>
      <c r="E232" s="654"/>
      <c r="F232" s="654"/>
      <c r="G232" s="654"/>
      <c r="H232" s="654"/>
      <c r="I232" s="654"/>
      <c r="J232" s="654"/>
    </row>
    <row r="233" spans="1:10">
      <c r="A233" s="669"/>
      <c r="B233" s="654"/>
      <c r="C233" s="654"/>
      <c r="D233" s="654"/>
      <c r="E233" s="654"/>
      <c r="F233" s="654"/>
      <c r="G233" s="654"/>
      <c r="H233" s="654"/>
      <c r="I233" s="654"/>
      <c r="J233" s="654"/>
    </row>
    <row r="234" spans="1:10">
      <c r="A234" s="669"/>
      <c r="B234" s="654"/>
      <c r="C234" s="654"/>
      <c r="D234" s="654"/>
      <c r="E234" s="654"/>
      <c r="F234" s="654"/>
      <c r="G234" s="654"/>
      <c r="H234" s="654"/>
      <c r="I234" s="654"/>
      <c r="J234" s="654"/>
    </row>
    <row r="235" spans="1:10">
      <c r="A235" s="669"/>
      <c r="B235" s="654"/>
      <c r="C235" s="654"/>
      <c r="D235" s="654"/>
      <c r="E235" s="654"/>
      <c r="F235" s="654"/>
      <c r="G235" s="654"/>
      <c r="H235" s="654"/>
      <c r="I235" s="654"/>
      <c r="J235" s="654"/>
    </row>
    <row r="236" spans="1:10">
      <c r="A236" s="669"/>
      <c r="B236" s="654"/>
      <c r="C236" s="654"/>
      <c r="D236" s="654"/>
      <c r="E236" s="654"/>
      <c r="F236" s="654"/>
      <c r="G236" s="654"/>
      <c r="H236" s="654"/>
      <c r="I236" s="654"/>
      <c r="J236" s="654"/>
    </row>
    <row r="237" spans="1:10">
      <c r="A237" s="669"/>
      <c r="B237" s="654"/>
      <c r="C237" s="654"/>
      <c r="D237" s="654"/>
      <c r="E237" s="654"/>
      <c r="F237" s="654"/>
      <c r="G237" s="654"/>
      <c r="H237" s="654"/>
      <c r="I237" s="654"/>
      <c r="J237" s="654"/>
    </row>
    <row r="238" spans="1:10">
      <c r="A238" s="669"/>
      <c r="B238" s="654"/>
      <c r="C238" s="654"/>
      <c r="D238" s="654"/>
      <c r="E238" s="654"/>
      <c r="F238" s="654"/>
      <c r="G238" s="654"/>
      <c r="H238" s="654"/>
      <c r="I238" s="654"/>
      <c r="J238" s="654"/>
    </row>
    <row r="239" spans="1:10">
      <c r="A239" s="669"/>
      <c r="B239" s="654"/>
      <c r="C239" s="654"/>
      <c r="D239" s="654"/>
      <c r="E239" s="654"/>
      <c r="F239" s="654"/>
      <c r="G239" s="654"/>
      <c r="H239" s="654"/>
      <c r="I239" s="654"/>
      <c r="J239" s="654"/>
    </row>
    <row r="240" spans="1:10">
      <c r="A240" s="669"/>
      <c r="B240" s="654"/>
      <c r="C240" s="654"/>
      <c r="D240" s="654"/>
      <c r="E240" s="654"/>
      <c r="F240" s="654"/>
      <c r="G240" s="654"/>
      <c r="H240" s="654"/>
      <c r="I240" s="654"/>
      <c r="J240" s="654"/>
    </row>
    <row r="241" spans="1:10">
      <c r="A241" s="669"/>
      <c r="B241" s="654"/>
      <c r="C241" s="654"/>
      <c r="D241" s="654"/>
      <c r="E241" s="654"/>
      <c r="F241" s="654"/>
      <c r="G241" s="654"/>
      <c r="H241" s="654"/>
      <c r="I241" s="654"/>
      <c r="J241" s="654"/>
    </row>
    <row r="242" spans="1:10">
      <c r="A242" s="669"/>
      <c r="B242" s="654"/>
      <c r="C242" s="654"/>
      <c r="D242" s="654"/>
      <c r="E242" s="654"/>
      <c r="F242" s="654"/>
      <c r="G242" s="654"/>
      <c r="H242" s="654"/>
      <c r="I242" s="654"/>
      <c r="J242" s="654"/>
    </row>
    <row r="243" spans="1:10">
      <c r="A243" s="669"/>
      <c r="B243" s="654"/>
      <c r="C243" s="654"/>
      <c r="D243" s="654"/>
      <c r="E243" s="654"/>
      <c r="F243" s="654"/>
      <c r="G243" s="654"/>
      <c r="H243" s="654"/>
      <c r="I243" s="654"/>
      <c r="J243" s="654"/>
    </row>
    <row r="244" spans="1:10">
      <c r="A244" s="669"/>
      <c r="B244" s="654"/>
      <c r="C244" s="654"/>
      <c r="D244" s="654"/>
      <c r="E244" s="654"/>
      <c r="F244" s="654"/>
      <c r="G244" s="654"/>
      <c r="H244" s="654"/>
      <c r="I244" s="654"/>
      <c r="J244" s="654"/>
    </row>
    <row r="245" spans="1:10">
      <c r="A245" s="669"/>
      <c r="B245" s="654"/>
      <c r="C245" s="654"/>
      <c r="D245" s="654"/>
      <c r="E245" s="654"/>
      <c r="F245" s="654"/>
      <c r="G245" s="654"/>
      <c r="H245" s="654"/>
      <c r="I245" s="654"/>
      <c r="J245" s="654"/>
    </row>
    <row r="246" spans="1:10">
      <c r="A246" s="669"/>
      <c r="B246" s="654"/>
      <c r="C246" s="654"/>
      <c r="D246" s="654"/>
      <c r="E246" s="654"/>
      <c r="F246" s="654"/>
      <c r="G246" s="654"/>
      <c r="H246" s="654"/>
      <c r="I246" s="654"/>
      <c r="J246" s="654"/>
    </row>
    <row r="247" spans="1:10">
      <c r="A247" s="669"/>
      <c r="B247" s="654"/>
      <c r="C247" s="654"/>
      <c r="D247" s="654"/>
      <c r="E247" s="654"/>
      <c r="F247" s="654"/>
      <c r="G247" s="654"/>
      <c r="H247" s="654"/>
      <c r="I247" s="654"/>
      <c r="J247" s="654"/>
    </row>
    <row r="248" spans="1:10">
      <c r="A248" s="669"/>
      <c r="B248" s="654"/>
      <c r="C248" s="654"/>
      <c r="D248" s="654"/>
      <c r="E248" s="654"/>
      <c r="F248" s="654"/>
      <c r="G248" s="654"/>
      <c r="H248" s="654"/>
      <c r="I248" s="654"/>
      <c r="J248" s="654"/>
    </row>
    <row r="249" spans="1:10">
      <c r="A249" s="669"/>
      <c r="B249" s="654"/>
      <c r="C249" s="654"/>
      <c r="D249" s="654"/>
      <c r="E249" s="654"/>
      <c r="F249" s="654"/>
      <c r="G249" s="654"/>
      <c r="H249" s="654"/>
      <c r="I249" s="654"/>
      <c r="J249" s="654"/>
    </row>
    <row r="250" spans="1:10">
      <c r="A250" s="669"/>
      <c r="B250" s="654"/>
      <c r="C250" s="654"/>
      <c r="D250" s="654"/>
      <c r="E250" s="654"/>
      <c r="F250" s="654"/>
      <c r="G250" s="654"/>
      <c r="H250" s="654"/>
      <c r="I250" s="654"/>
      <c r="J250" s="654"/>
    </row>
    <row r="251" spans="1:10">
      <c r="A251" s="669"/>
      <c r="B251" s="654"/>
      <c r="C251" s="654"/>
      <c r="D251" s="654"/>
      <c r="E251" s="654"/>
      <c r="F251" s="654"/>
      <c r="G251" s="654"/>
      <c r="H251" s="654"/>
      <c r="I251" s="654"/>
      <c r="J251" s="654"/>
    </row>
    <row r="252" spans="1:10">
      <c r="A252" s="669"/>
      <c r="B252" s="654"/>
      <c r="C252" s="654"/>
      <c r="D252" s="654"/>
      <c r="E252" s="654"/>
      <c r="F252" s="654"/>
      <c r="G252" s="654"/>
      <c r="H252" s="654"/>
      <c r="I252" s="654"/>
      <c r="J252" s="654"/>
    </row>
    <row r="253" spans="1:10">
      <c r="A253" s="669"/>
      <c r="B253" s="654"/>
      <c r="C253" s="654"/>
      <c r="D253" s="654"/>
      <c r="E253" s="654"/>
      <c r="F253" s="654"/>
      <c r="G253" s="654"/>
      <c r="H253" s="654"/>
      <c r="I253" s="654"/>
      <c r="J253" s="654"/>
    </row>
    <row r="254" spans="1:10">
      <c r="A254" s="669"/>
      <c r="B254" s="654"/>
      <c r="C254" s="654"/>
      <c r="D254" s="654"/>
      <c r="E254" s="654"/>
      <c r="F254" s="654"/>
      <c r="G254" s="654"/>
      <c r="H254" s="654"/>
      <c r="I254" s="654"/>
      <c r="J254" s="654"/>
    </row>
    <row r="255" spans="1:10">
      <c r="A255" s="669"/>
      <c r="B255" s="654"/>
      <c r="C255" s="654"/>
      <c r="D255" s="654"/>
      <c r="E255" s="654"/>
      <c r="F255" s="654"/>
      <c r="G255" s="654"/>
      <c r="H255" s="654"/>
      <c r="I255" s="654"/>
      <c r="J255" s="654"/>
    </row>
    <row r="256" spans="1:10">
      <c r="A256" s="669"/>
      <c r="B256" s="654"/>
      <c r="C256" s="654"/>
      <c r="D256" s="654"/>
      <c r="E256" s="654"/>
      <c r="F256" s="654"/>
      <c r="G256" s="654"/>
      <c r="H256" s="654"/>
      <c r="I256" s="654"/>
      <c r="J256" s="654"/>
    </row>
    <row r="257" spans="1:10">
      <c r="A257" s="669"/>
      <c r="B257" s="654"/>
      <c r="C257" s="654"/>
      <c r="D257" s="654"/>
      <c r="E257" s="654"/>
      <c r="F257" s="654"/>
      <c r="G257" s="654"/>
      <c r="H257" s="654"/>
      <c r="I257" s="654"/>
      <c r="J257" s="654"/>
    </row>
    <row r="258" spans="1:10">
      <c r="A258" s="669"/>
      <c r="B258" s="654"/>
      <c r="C258" s="654"/>
      <c r="D258" s="654"/>
      <c r="E258" s="654"/>
      <c r="F258" s="654"/>
      <c r="G258" s="654"/>
      <c r="H258" s="654"/>
      <c r="I258" s="654"/>
      <c r="J258" s="654"/>
    </row>
    <row r="259" spans="1:10">
      <c r="A259" s="669"/>
      <c r="B259" s="654"/>
      <c r="C259" s="654"/>
      <c r="D259" s="654"/>
      <c r="E259" s="654"/>
      <c r="F259" s="654"/>
      <c r="G259" s="654"/>
      <c r="H259" s="654"/>
      <c r="I259" s="654"/>
      <c r="J259" s="654"/>
    </row>
    <row r="260" spans="1:10">
      <c r="A260" s="669"/>
      <c r="B260" s="654"/>
      <c r="C260" s="654"/>
      <c r="D260" s="654"/>
      <c r="E260" s="654"/>
      <c r="F260" s="654"/>
      <c r="G260" s="654"/>
      <c r="H260" s="654"/>
      <c r="I260" s="654"/>
      <c r="J260" s="654"/>
    </row>
    <row r="261" spans="1:10">
      <c r="A261" s="669"/>
      <c r="B261" s="654"/>
      <c r="C261" s="654"/>
      <c r="D261" s="654"/>
      <c r="E261" s="654"/>
      <c r="F261" s="654"/>
      <c r="G261" s="654"/>
      <c r="H261" s="654"/>
      <c r="I261" s="654"/>
      <c r="J261" s="654"/>
    </row>
    <row r="262" spans="1:10">
      <c r="A262" s="669"/>
      <c r="B262" s="654"/>
      <c r="C262" s="654"/>
      <c r="D262" s="654"/>
      <c r="E262" s="654"/>
      <c r="F262" s="654"/>
      <c r="G262" s="654"/>
      <c r="H262" s="654"/>
      <c r="I262" s="654"/>
      <c r="J262" s="654"/>
    </row>
    <row r="263" spans="1:10">
      <c r="A263" s="669"/>
      <c r="B263" s="654"/>
      <c r="C263" s="654"/>
      <c r="D263" s="654"/>
      <c r="E263" s="654"/>
      <c r="F263" s="654"/>
      <c r="G263" s="654"/>
      <c r="H263" s="654"/>
      <c r="I263" s="654"/>
      <c r="J263" s="654"/>
    </row>
    <row r="264" spans="1:10">
      <c r="A264" s="669"/>
      <c r="B264" s="654"/>
      <c r="C264" s="654"/>
      <c r="D264" s="654"/>
      <c r="E264" s="654"/>
      <c r="F264" s="654"/>
      <c r="G264" s="654"/>
      <c r="H264" s="654"/>
      <c r="I264" s="654"/>
      <c r="J264" s="654"/>
    </row>
    <row r="265" spans="1:10">
      <c r="A265" s="669"/>
      <c r="B265" s="654"/>
      <c r="C265" s="654"/>
      <c r="D265" s="654"/>
      <c r="E265" s="654"/>
      <c r="F265" s="654"/>
      <c r="G265" s="654"/>
      <c r="H265" s="654"/>
      <c r="I265" s="654"/>
      <c r="J265" s="654"/>
    </row>
    <row r="266" spans="1:10">
      <c r="A266" s="669"/>
      <c r="B266" s="654"/>
      <c r="C266" s="654"/>
      <c r="D266" s="654"/>
      <c r="E266" s="654"/>
      <c r="F266" s="654"/>
      <c r="G266" s="654"/>
      <c r="H266" s="654"/>
      <c r="I266" s="654"/>
      <c r="J266" s="654"/>
    </row>
    <row r="267" spans="1:10">
      <c r="A267" s="669"/>
      <c r="B267" s="654"/>
      <c r="C267" s="654"/>
      <c r="D267" s="654"/>
      <c r="E267" s="654"/>
      <c r="F267" s="654"/>
      <c r="G267" s="654"/>
      <c r="H267" s="654"/>
      <c r="I267" s="654"/>
      <c r="J267" s="654"/>
    </row>
    <row r="268" spans="1:10">
      <c r="A268" s="669"/>
      <c r="B268" s="654"/>
      <c r="C268" s="654"/>
      <c r="D268" s="654"/>
      <c r="E268" s="654"/>
      <c r="F268" s="654"/>
      <c r="G268" s="654"/>
      <c r="H268" s="654"/>
      <c r="I268" s="654"/>
      <c r="J268" s="654"/>
    </row>
    <row r="269" spans="1:10">
      <c r="A269" s="669"/>
      <c r="B269" s="654"/>
      <c r="C269" s="654"/>
      <c r="D269" s="654"/>
      <c r="E269" s="654"/>
      <c r="F269" s="654"/>
      <c r="G269" s="654"/>
      <c r="H269" s="654"/>
      <c r="I269" s="654"/>
      <c r="J269" s="654"/>
    </row>
    <row r="270" spans="1:10">
      <c r="A270" s="669"/>
      <c r="B270" s="654"/>
      <c r="C270" s="654"/>
      <c r="D270" s="654"/>
      <c r="E270" s="654"/>
      <c r="F270" s="654"/>
      <c r="G270" s="654"/>
      <c r="H270" s="654"/>
      <c r="I270" s="654"/>
      <c r="J270" s="654"/>
    </row>
    <row r="271" spans="1:10">
      <c r="A271" s="669"/>
      <c r="B271" s="654"/>
      <c r="C271" s="654"/>
      <c r="D271" s="654"/>
      <c r="E271" s="654"/>
      <c r="F271" s="654"/>
      <c r="G271" s="654"/>
      <c r="H271" s="654"/>
      <c r="I271" s="654"/>
      <c r="J271" s="654"/>
    </row>
    <row r="272" spans="1:10">
      <c r="A272" s="669"/>
      <c r="B272" s="654"/>
      <c r="C272" s="654"/>
      <c r="D272" s="654"/>
      <c r="E272" s="654"/>
      <c r="F272" s="654"/>
      <c r="G272" s="654"/>
      <c r="H272" s="654"/>
      <c r="I272" s="654"/>
      <c r="J272" s="654"/>
    </row>
    <row r="273" spans="1:10">
      <c r="A273" s="669"/>
      <c r="B273" s="654"/>
      <c r="C273" s="654"/>
      <c r="D273" s="654"/>
      <c r="E273" s="654"/>
      <c r="F273" s="654"/>
      <c r="G273" s="654"/>
      <c r="H273" s="654"/>
      <c r="I273" s="654"/>
      <c r="J273" s="654"/>
    </row>
    <row r="274" spans="1:10">
      <c r="A274" s="669"/>
      <c r="B274" s="654"/>
      <c r="C274" s="654"/>
      <c r="D274" s="654"/>
      <c r="E274" s="654"/>
      <c r="F274" s="654"/>
      <c r="G274" s="654"/>
      <c r="H274" s="654"/>
      <c r="I274" s="654"/>
      <c r="J274" s="654"/>
    </row>
    <row r="275" spans="1:10">
      <c r="A275" s="669"/>
      <c r="B275" s="654"/>
      <c r="C275" s="654"/>
      <c r="D275" s="654"/>
      <c r="E275" s="654"/>
      <c r="F275" s="654"/>
      <c r="G275" s="654"/>
      <c r="H275" s="654"/>
      <c r="I275" s="654"/>
      <c r="J275" s="654"/>
    </row>
    <row r="276" spans="1:10">
      <c r="A276" s="669"/>
      <c r="B276" s="654"/>
      <c r="C276" s="654"/>
      <c r="D276" s="654"/>
      <c r="E276" s="654"/>
      <c r="F276" s="654"/>
      <c r="G276" s="654"/>
      <c r="H276" s="654"/>
      <c r="I276" s="654"/>
      <c r="J276" s="654"/>
    </row>
    <row r="277" spans="1:10">
      <c r="A277" s="669"/>
      <c r="B277" s="654"/>
      <c r="C277" s="654"/>
      <c r="D277" s="654"/>
      <c r="E277" s="654"/>
      <c r="F277" s="654"/>
      <c r="G277" s="654"/>
      <c r="H277" s="654"/>
      <c r="I277" s="654"/>
      <c r="J277" s="654"/>
    </row>
    <row r="278" spans="1:10">
      <c r="A278" s="669"/>
      <c r="B278" s="654"/>
      <c r="C278" s="654"/>
      <c r="D278" s="654"/>
      <c r="E278" s="654"/>
      <c r="F278" s="654"/>
      <c r="G278" s="654"/>
      <c r="H278" s="654"/>
      <c r="I278" s="654"/>
      <c r="J278" s="654"/>
    </row>
    <row r="279" spans="1:10">
      <c r="A279" s="669"/>
      <c r="B279" s="654"/>
      <c r="C279" s="654"/>
      <c r="D279" s="654"/>
      <c r="E279" s="654"/>
      <c r="F279" s="654"/>
      <c r="G279" s="654"/>
      <c r="H279" s="654"/>
      <c r="I279" s="654"/>
      <c r="J279" s="654"/>
    </row>
    <row r="280" spans="1:10">
      <c r="A280" s="669"/>
      <c r="B280" s="654"/>
      <c r="C280" s="654"/>
      <c r="D280" s="654"/>
      <c r="E280" s="654"/>
      <c r="F280" s="654"/>
      <c r="G280" s="654"/>
      <c r="H280" s="654"/>
      <c r="I280" s="654"/>
      <c r="J280" s="654"/>
    </row>
    <row r="281" spans="1:10">
      <c r="A281" s="669"/>
      <c r="B281" s="654"/>
      <c r="C281" s="654"/>
      <c r="D281" s="654"/>
      <c r="E281" s="654"/>
      <c r="F281" s="654"/>
      <c r="G281" s="654"/>
      <c r="H281" s="654"/>
      <c r="I281" s="654"/>
      <c r="J281" s="654"/>
    </row>
    <row r="282" spans="1:10">
      <c r="A282" s="669"/>
      <c r="B282" s="654"/>
      <c r="C282" s="654"/>
      <c r="D282" s="654"/>
      <c r="E282" s="654"/>
      <c r="F282" s="654"/>
      <c r="G282" s="654"/>
      <c r="H282" s="654"/>
      <c r="I282" s="654"/>
      <c r="J282" s="654"/>
    </row>
    <row r="283" spans="1:10">
      <c r="A283" s="669"/>
      <c r="B283" s="654"/>
      <c r="C283" s="654"/>
      <c r="D283" s="654"/>
      <c r="E283" s="654"/>
      <c r="F283" s="654"/>
      <c r="G283" s="654"/>
      <c r="H283" s="654"/>
      <c r="I283" s="654"/>
      <c r="J283" s="654"/>
    </row>
    <row r="284" spans="1:10">
      <c r="A284" s="669"/>
      <c r="B284" s="654"/>
      <c r="C284" s="654"/>
      <c r="D284" s="654"/>
      <c r="E284" s="654"/>
      <c r="F284" s="654"/>
      <c r="G284" s="654"/>
      <c r="H284" s="654"/>
      <c r="I284" s="654"/>
      <c r="J284" s="654"/>
    </row>
    <row r="285" spans="1:10">
      <c r="A285" s="669"/>
      <c r="B285" s="654"/>
      <c r="C285" s="654"/>
      <c r="D285" s="654"/>
      <c r="E285" s="654"/>
      <c r="F285" s="654"/>
      <c r="G285" s="654"/>
      <c r="H285" s="654"/>
      <c r="I285" s="654"/>
      <c r="J285" s="654"/>
    </row>
    <row r="286" spans="1:10">
      <c r="A286" s="669"/>
      <c r="B286" s="654"/>
      <c r="C286" s="654"/>
      <c r="D286" s="654"/>
      <c r="E286" s="654"/>
      <c r="F286" s="654"/>
      <c r="G286" s="654"/>
      <c r="H286" s="654"/>
      <c r="I286" s="654"/>
      <c r="J286" s="654"/>
    </row>
    <row r="287" spans="1:10">
      <c r="A287" s="669"/>
      <c r="B287" s="654"/>
      <c r="C287" s="654"/>
      <c r="D287" s="654"/>
      <c r="E287" s="654"/>
      <c r="F287" s="654"/>
      <c r="G287" s="654"/>
      <c r="H287" s="654"/>
      <c r="I287" s="654"/>
      <c r="J287" s="654"/>
    </row>
    <row r="288" spans="1:10">
      <c r="A288" s="669"/>
      <c r="B288" s="654"/>
      <c r="C288" s="654"/>
      <c r="D288" s="654"/>
      <c r="E288" s="654"/>
      <c r="F288" s="654"/>
      <c r="G288" s="654"/>
      <c r="H288" s="654"/>
      <c r="I288" s="654"/>
      <c r="J288" s="654"/>
    </row>
    <row r="289" spans="1:10">
      <c r="A289" s="669"/>
      <c r="B289" s="654"/>
      <c r="C289" s="654"/>
      <c r="D289" s="654"/>
      <c r="E289" s="654"/>
      <c r="F289" s="654"/>
      <c r="G289" s="654"/>
      <c r="H289" s="654"/>
      <c r="I289" s="654"/>
      <c r="J289" s="654"/>
    </row>
    <row r="290" spans="1:10">
      <c r="A290" s="669"/>
      <c r="B290" s="654"/>
      <c r="C290" s="654"/>
      <c r="D290" s="654"/>
      <c r="E290" s="654"/>
      <c r="F290" s="654"/>
      <c r="G290" s="654"/>
      <c r="H290" s="654"/>
      <c r="I290" s="654"/>
      <c r="J290" s="654"/>
    </row>
    <row r="291" spans="1:10">
      <c r="A291" s="669"/>
      <c r="B291" s="654"/>
      <c r="C291" s="654"/>
      <c r="D291" s="654"/>
      <c r="E291" s="654"/>
      <c r="F291" s="654"/>
      <c r="G291" s="654"/>
      <c r="H291" s="654"/>
      <c r="I291" s="654"/>
      <c r="J291" s="654"/>
    </row>
    <row r="292" spans="1:10">
      <c r="A292" s="669"/>
      <c r="B292" s="654"/>
      <c r="C292" s="654"/>
      <c r="D292" s="654"/>
      <c r="E292" s="654"/>
      <c r="F292" s="654"/>
      <c r="G292" s="654"/>
      <c r="H292" s="654"/>
      <c r="I292" s="654"/>
      <c r="J292" s="654"/>
    </row>
    <row r="293" spans="1:10">
      <c r="A293" s="669"/>
      <c r="B293" s="654"/>
      <c r="C293" s="654"/>
      <c r="D293" s="654"/>
      <c r="E293" s="654"/>
      <c r="F293" s="654"/>
      <c r="G293" s="654"/>
      <c r="H293" s="654"/>
      <c r="I293" s="654"/>
      <c r="J293" s="654"/>
    </row>
    <row r="294" spans="1:10">
      <c r="A294" s="669"/>
      <c r="B294" s="654"/>
      <c r="C294" s="654"/>
      <c r="D294" s="654"/>
      <c r="E294" s="654"/>
      <c r="F294" s="654"/>
      <c r="G294" s="654"/>
      <c r="H294" s="654"/>
      <c r="I294" s="654"/>
      <c r="J294" s="654"/>
    </row>
    <row r="295" spans="1:10">
      <c r="A295" s="669"/>
      <c r="B295" s="654"/>
      <c r="C295" s="654"/>
      <c r="D295" s="654"/>
      <c r="E295" s="654"/>
      <c r="F295" s="654"/>
      <c r="G295" s="654"/>
      <c r="H295" s="654"/>
      <c r="I295" s="654"/>
      <c r="J295" s="654"/>
    </row>
    <row r="296" spans="1:10">
      <c r="A296" s="669"/>
      <c r="B296" s="654"/>
      <c r="C296" s="654"/>
      <c r="D296" s="654"/>
      <c r="E296" s="654"/>
      <c r="F296" s="654"/>
      <c r="G296" s="654"/>
      <c r="H296" s="654"/>
      <c r="I296" s="654"/>
      <c r="J296" s="654"/>
    </row>
    <row r="297" spans="1:10">
      <c r="A297" s="669"/>
      <c r="B297" s="654"/>
      <c r="C297" s="654"/>
      <c r="D297" s="654"/>
      <c r="E297" s="654"/>
      <c r="F297" s="654"/>
      <c r="G297" s="654"/>
      <c r="H297" s="654"/>
      <c r="I297" s="654"/>
      <c r="J297" s="654"/>
    </row>
    <row r="298" spans="1:10">
      <c r="A298" s="669"/>
      <c r="B298" s="654"/>
      <c r="C298" s="654"/>
      <c r="D298" s="654"/>
      <c r="E298" s="654"/>
      <c r="F298" s="654"/>
      <c r="G298" s="654"/>
      <c r="H298" s="654"/>
      <c r="I298" s="654"/>
      <c r="J298" s="654"/>
    </row>
    <row r="299" spans="1:10">
      <c r="A299" s="669"/>
      <c r="B299" s="654"/>
      <c r="C299" s="654"/>
      <c r="D299" s="654"/>
      <c r="E299" s="654"/>
      <c r="F299" s="654"/>
      <c r="G299" s="654"/>
      <c r="H299" s="654"/>
      <c r="I299" s="654"/>
      <c r="J299" s="654"/>
    </row>
    <row r="300" spans="1:10">
      <c r="A300" s="669"/>
      <c r="B300" s="654"/>
      <c r="C300" s="654"/>
      <c r="D300" s="654"/>
      <c r="E300" s="654"/>
      <c r="F300" s="654"/>
      <c r="G300" s="654"/>
      <c r="H300" s="654"/>
      <c r="I300" s="654"/>
      <c r="J300" s="654"/>
    </row>
    <row r="301" spans="1:10">
      <c r="A301" s="669"/>
      <c r="B301" s="654"/>
      <c r="C301" s="654"/>
      <c r="D301" s="654"/>
      <c r="E301" s="654"/>
      <c r="F301" s="654"/>
      <c r="G301" s="654"/>
      <c r="H301" s="654"/>
      <c r="I301" s="654"/>
      <c r="J301" s="654"/>
    </row>
    <row r="302" spans="1:10">
      <c r="A302" s="669"/>
      <c r="B302" s="654"/>
      <c r="C302" s="654"/>
      <c r="D302" s="654"/>
      <c r="E302" s="654"/>
      <c r="F302" s="654"/>
      <c r="G302" s="654"/>
      <c r="H302" s="654"/>
      <c r="I302" s="654"/>
      <c r="J302" s="654"/>
    </row>
    <row r="303" spans="1:10">
      <c r="A303" s="669"/>
      <c r="B303" s="654"/>
      <c r="C303" s="654"/>
      <c r="D303" s="654"/>
      <c r="E303" s="654"/>
      <c r="F303" s="654"/>
      <c r="G303" s="654"/>
      <c r="H303" s="654"/>
      <c r="I303" s="654"/>
      <c r="J303" s="654"/>
    </row>
    <row r="304" spans="1:10">
      <c r="A304" s="669"/>
      <c r="B304" s="654"/>
      <c r="C304" s="654"/>
      <c r="D304" s="654"/>
      <c r="E304" s="654"/>
      <c r="F304" s="654"/>
      <c r="G304" s="654"/>
      <c r="H304" s="654"/>
      <c r="I304" s="654"/>
      <c r="J304" s="654"/>
    </row>
    <row r="305" spans="1:10">
      <c r="A305" s="669"/>
      <c r="B305" s="654"/>
      <c r="C305" s="654"/>
      <c r="D305" s="654"/>
      <c r="E305" s="654"/>
      <c r="F305" s="654"/>
      <c r="G305" s="654"/>
      <c r="H305" s="654"/>
      <c r="I305" s="654"/>
      <c r="J305" s="654"/>
    </row>
    <row r="306" spans="1:10">
      <c r="A306" s="669"/>
      <c r="B306" s="654"/>
      <c r="C306" s="654"/>
      <c r="D306" s="654"/>
      <c r="E306" s="654"/>
      <c r="F306" s="654"/>
      <c r="G306" s="654"/>
      <c r="H306" s="654"/>
      <c r="I306" s="654"/>
      <c r="J306" s="654"/>
    </row>
    <row r="307" spans="1:10">
      <c r="A307" s="669"/>
      <c r="B307" s="654"/>
      <c r="C307" s="654"/>
      <c r="D307" s="654"/>
      <c r="E307" s="654"/>
      <c r="F307" s="654"/>
      <c r="G307" s="654"/>
      <c r="H307" s="654"/>
      <c r="I307" s="654"/>
      <c r="J307" s="654"/>
    </row>
    <row r="308" spans="1:10">
      <c r="A308" s="669"/>
      <c r="B308" s="654"/>
      <c r="C308" s="654"/>
      <c r="D308" s="654"/>
      <c r="E308" s="654"/>
      <c r="F308" s="654"/>
      <c r="G308" s="654"/>
      <c r="H308" s="654"/>
      <c r="I308" s="654"/>
      <c r="J308" s="654"/>
    </row>
    <row r="309" spans="1:10">
      <c r="A309" s="669"/>
      <c r="B309" s="654"/>
      <c r="C309" s="654"/>
      <c r="D309" s="654"/>
      <c r="E309" s="654"/>
      <c r="F309" s="654"/>
      <c r="G309" s="654"/>
      <c r="H309" s="654"/>
      <c r="I309" s="654"/>
      <c r="J309" s="654"/>
    </row>
    <row r="310" spans="1:10">
      <c r="A310" s="669"/>
      <c r="B310" s="654"/>
      <c r="C310" s="654"/>
      <c r="D310" s="654"/>
      <c r="E310" s="654"/>
      <c r="F310" s="654"/>
      <c r="G310" s="654"/>
      <c r="H310" s="654"/>
      <c r="I310" s="654"/>
      <c r="J310" s="654"/>
    </row>
    <row r="311" spans="1:10">
      <c r="A311" s="669"/>
      <c r="B311" s="654"/>
      <c r="C311" s="654"/>
      <c r="D311" s="654"/>
      <c r="E311" s="654"/>
      <c r="F311" s="654"/>
      <c r="G311" s="654"/>
      <c r="H311" s="654"/>
      <c r="I311" s="654"/>
      <c r="J311" s="654"/>
    </row>
    <row r="312" spans="1:10">
      <c r="A312" s="669"/>
      <c r="B312" s="654"/>
      <c r="C312" s="654"/>
      <c r="D312" s="654"/>
      <c r="E312" s="654"/>
      <c r="F312" s="654"/>
      <c r="G312" s="654"/>
      <c r="H312" s="654"/>
      <c r="I312" s="654"/>
      <c r="J312" s="654"/>
    </row>
    <row r="313" spans="1:10">
      <c r="A313" s="669"/>
      <c r="B313" s="654"/>
      <c r="C313" s="654"/>
      <c r="D313" s="654"/>
      <c r="E313" s="654"/>
      <c r="F313" s="654"/>
      <c r="G313" s="654"/>
      <c r="H313" s="654"/>
      <c r="I313" s="654"/>
      <c r="J313" s="654"/>
    </row>
  </sheetData>
  <mergeCells count="1">
    <mergeCell ref="B17:G17"/>
  </mergeCells>
  <hyperlinks>
    <hyperlink ref="G1" location="'TABLOİÇİNDE-1'!A28" display="İÇİNDEKİLER  / INDEX"/>
  </hyperlinks>
  <printOptions horizontalCentered="1" verticalCentered="1"/>
  <pageMargins left="0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34</vt:i4>
      </vt:variant>
      <vt:variant>
        <vt:lpstr>Adlandırılmış Aralıklar</vt:lpstr>
      </vt:variant>
      <vt:variant>
        <vt:i4>35</vt:i4>
      </vt:variant>
    </vt:vector>
  </HeadingPairs>
  <TitlesOfParts>
    <vt:vector size="69" baseType="lpstr">
      <vt:lpstr>TABLOİÇİNDE-1</vt:lpstr>
      <vt:lpstr>TABLO 1</vt:lpstr>
      <vt:lpstr>TABLO 2</vt:lpstr>
      <vt:lpstr>TABLO 3</vt:lpstr>
      <vt:lpstr>TABLO 4</vt:lpstr>
      <vt:lpstr>TABLO 5</vt:lpstr>
      <vt:lpstr>TABLO 6</vt:lpstr>
      <vt:lpstr>TABLO 7</vt:lpstr>
      <vt:lpstr>TABLO 8</vt:lpstr>
      <vt:lpstr>TABLO 9</vt:lpstr>
      <vt:lpstr>TABLO 10</vt:lpstr>
      <vt:lpstr>TABLO 11</vt:lpstr>
      <vt:lpstr>TABLO 12</vt:lpstr>
      <vt:lpstr>TABLO 13</vt:lpstr>
      <vt:lpstr>TABLO 14</vt:lpstr>
      <vt:lpstr>TABLO 15</vt:lpstr>
      <vt:lpstr>TABLO 16</vt:lpstr>
      <vt:lpstr>TABLO 17</vt:lpstr>
      <vt:lpstr>TABLO 18</vt:lpstr>
      <vt:lpstr>TABLO 19</vt:lpstr>
      <vt:lpstr>TABLO 20</vt:lpstr>
      <vt:lpstr>TABLO 21</vt:lpstr>
      <vt:lpstr>TABLO 22</vt:lpstr>
      <vt:lpstr>TABLO 23</vt:lpstr>
      <vt:lpstr>TABLO 24</vt:lpstr>
      <vt:lpstr>TABLO 25</vt:lpstr>
      <vt:lpstr>TABLO 26</vt:lpstr>
      <vt:lpstr>TABLO 27</vt:lpstr>
      <vt:lpstr>TABLO 28</vt:lpstr>
      <vt:lpstr>TABLO 29</vt:lpstr>
      <vt:lpstr>TABLO 30</vt:lpstr>
      <vt:lpstr>TABLO 31</vt:lpstr>
      <vt:lpstr>TABLO 32</vt:lpstr>
      <vt:lpstr>TABLO 33</vt:lpstr>
      <vt:lpstr>'TABLO 7'!OLE_LINK1</vt:lpstr>
      <vt:lpstr>'TABLO 1'!Yazdırma_Alanı</vt:lpstr>
      <vt:lpstr>'TABLO 10'!Yazdırma_Alanı</vt:lpstr>
      <vt:lpstr>'TABLO 11'!Yazdırma_Alanı</vt:lpstr>
      <vt:lpstr>'TABLO 12'!Yazdırma_Alanı</vt:lpstr>
      <vt:lpstr>'TABLO 13'!Yazdırma_Alanı</vt:lpstr>
      <vt:lpstr>'TABLO 14'!Yazdırma_Alanı</vt:lpstr>
      <vt:lpstr>'TABLO 15'!Yazdırma_Alanı</vt:lpstr>
      <vt:lpstr>'TABLO 16'!Yazdırma_Alanı</vt:lpstr>
      <vt:lpstr>'TABLO 17'!Yazdırma_Alanı</vt:lpstr>
      <vt:lpstr>'TABLO 18'!Yazdırma_Alanı</vt:lpstr>
      <vt:lpstr>'TABLO 19'!Yazdırma_Alanı</vt:lpstr>
      <vt:lpstr>'TABLO 2'!Yazdırma_Alanı</vt:lpstr>
      <vt:lpstr>'TABLO 20'!Yazdırma_Alanı</vt:lpstr>
      <vt:lpstr>'TABLO 21'!Yazdırma_Alanı</vt:lpstr>
      <vt:lpstr>'TABLO 22'!Yazdırma_Alanı</vt:lpstr>
      <vt:lpstr>'TABLO 23'!Yazdırma_Alanı</vt:lpstr>
      <vt:lpstr>'TABLO 24'!Yazdırma_Alanı</vt:lpstr>
      <vt:lpstr>'TABLO 25'!Yazdırma_Alanı</vt:lpstr>
      <vt:lpstr>'TABLO 26'!Yazdırma_Alanı</vt:lpstr>
      <vt:lpstr>'TABLO 27'!Yazdırma_Alanı</vt:lpstr>
      <vt:lpstr>'TABLO 28'!Yazdırma_Alanı</vt:lpstr>
      <vt:lpstr>'TABLO 29'!Yazdırma_Alanı</vt:lpstr>
      <vt:lpstr>'TABLO 3'!Yazdırma_Alanı</vt:lpstr>
      <vt:lpstr>'TABLO 30'!Yazdırma_Alanı</vt:lpstr>
      <vt:lpstr>'TABLO 31'!Yazdırma_Alanı</vt:lpstr>
      <vt:lpstr>'TABLO 32'!Yazdırma_Alanı</vt:lpstr>
      <vt:lpstr>'TABLO 33'!Yazdırma_Alanı</vt:lpstr>
      <vt:lpstr>'TABLO 4'!Yazdırma_Alanı</vt:lpstr>
      <vt:lpstr>'TABLO 5'!Yazdırma_Alanı</vt:lpstr>
      <vt:lpstr>'TABLO 6'!Yazdırma_Alanı</vt:lpstr>
      <vt:lpstr>'TABLO 7'!Yazdırma_Alanı</vt:lpstr>
      <vt:lpstr>'TABLO 8'!Yazdırma_Alanı</vt:lpstr>
      <vt:lpstr>'TABLO 9'!Yazdırma_Alanı</vt:lpstr>
      <vt:lpstr>'TABLOİÇİNDE-1'!Yazdırma_Başlıkları</vt:lpstr>
    </vt:vector>
  </TitlesOfParts>
  <Company>domain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EAD19</dc:creator>
  <cp:lastModifiedBy>Windows User</cp:lastModifiedBy>
  <cp:lastPrinted>2020-06-04T08:41:09Z</cp:lastPrinted>
  <dcterms:created xsi:type="dcterms:W3CDTF">2000-10-30T07:01:01Z</dcterms:created>
  <dcterms:modified xsi:type="dcterms:W3CDTF">2020-10-26T17:27:10Z</dcterms:modified>
</cp:coreProperties>
</file>